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5440" windowHeight="12435" tabRatio="500"/>
  </bookViews>
  <sheets>
    <sheet name="Prehlad" sheetId="3" r:id="rId1"/>
    <sheet name="Figury" sheetId="4" r:id="rId2"/>
    <sheet name="Rekapitulacia" sheetId="5" r:id="rId3"/>
    <sheet name="Kryci list" sheetId="6" r:id="rId4"/>
  </sheets>
  <definedNames>
    <definedName name="fakt1R">#REF!</definedName>
    <definedName name="_xlnm.Print_Titles" localSheetId="1">Figury!$8:$10</definedName>
    <definedName name="_xlnm.Print_Titles" localSheetId="0">Prehlad!$9:$11</definedName>
    <definedName name="_xlnm.Print_Titles" localSheetId="2">Rekapitulacia!$8:$10</definedName>
    <definedName name="_xlnm.Print_Area" localSheetId="1">Figury!$A:$D</definedName>
    <definedName name="_xlnm.Print_Area" localSheetId="3">'Kryci list'!$A:$J</definedName>
    <definedName name="_xlnm.Print_Area" localSheetId="0">Prehlad!$A:$O</definedName>
    <definedName name="_xlnm.Print_Area" localSheetId="2">Rekapitulacia!$A:$G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I30" i="6" l="1"/>
  <c r="J30" i="6" s="1"/>
  <c r="W139" i="3"/>
  <c r="W141" i="3" s="1"/>
  <c r="G28" i="5" s="1"/>
  <c r="L139" i="3"/>
  <c r="L141" i="3" s="1"/>
  <c r="E28" i="5" s="1"/>
  <c r="I139" i="3"/>
  <c r="I141" i="3" s="1"/>
  <c r="N138" i="3"/>
  <c r="L138" i="3"/>
  <c r="J138" i="3"/>
  <c r="H138" i="3"/>
  <c r="N137" i="3"/>
  <c r="N139" i="3" s="1"/>
  <c r="L137" i="3"/>
  <c r="J137" i="3"/>
  <c r="J139" i="3" s="1"/>
  <c r="H137" i="3"/>
  <c r="H139" i="3" s="1"/>
  <c r="W133" i="3"/>
  <c r="G25" i="5" s="1"/>
  <c r="W131" i="3"/>
  <c r="G24" i="5" s="1"/>
  <c r="N131" i="3"/>
  <c r="F24" i="5" s="1"/>
  <c r="I131" i="3"/>
  <c r="C24" i="5" s="1"/>
  <c r="N130" i="3"/>
  <c r="L130" i="3"/>
  <c r="J130" i="3"/>
  <c r="H130" i="3"/>
  <c r="N125" i="3"/>
  <c r="L125" i="3"/>
  <c r="L131" i="3" s="1"/>
  <c r="E24" i="5" s="1"/>
  <c r="J125" i="3"/>
  <c r="J131" i="3" s="1"/>
  <c r="H125" i="3"/>
  <c r="H131" i="3" s="1"/>
  <c r="B24" i="5" s="1"/>
  <c r="W122" i="3"/>
  <c r="G23" i="5" s="1"/>
  <c r="I122" i="3"/>
  <c r="C23" i="5" s="1"/>
  <c r="N121" i="3"/>
  <c r="L121" i="3"/>
  <c r="J121" i="3"/>
  <c r="H121" i="3"/>
  <c r="N119" i="3"/>
  <c r="N122" i="3" s="1"/>
  <c r="F23" i="5" s="1"/>
  <c r="L119" i="3"/>
  <c r="L122" i="3" s="1"/>
  <c r="E23" i="5" s="1"/>
  <c r="J119" i="3"/>
  <c r="J122" i="3" s="1"/>
  <c r="D23" i="5" s="1"/>
  <c r="H119" i="3"/>
  <c r="H122" i="3" s="1"/>
  <c r="B23" i="5" s="1"/>
  <c r="G22" i="5"/>
  <c r="W116" i="3"/>
  <c r="N116" i="3"/>
  <c r="F22" i="5" s="1"/>
  <c r="N115" i="3"/>
  <c r="L115" i="3"/>
  <c r="J115" i="3"/>
  <c r="H115" i="3"/>
  <c r="N114" i="3"/>
  <c r="L114" i="3"/>
  <c r="J114" i="3"/>
  <c r="I114" i="3"/>
  <c r="I116" i="3" s="1"/>
  <c r="C22" i="5" s="1"/>
  <c r="N113" i="3"/>
  <c r="L113" i="3"/>
  <c r="J113" i="3"/>
  <c r="H113" i="3"/>
  <c r="N109" i="3"/>
  <c r="L109" i="3"/>
  <c r="L116" i="3" s="1"/>
  <c r="E22" i="5" s="1"/>
  <c r="J109" i="3"/>
  <c r="J116" i="3" s="1"/>
  <c r="H109" i="3"/>
  <c r="H116" i="3" s="1"/>
  <c r="B22" i="5" s="1"/>
  <c r="G21" i="5"/>
  <c r="W106" i="3"/>
  <c r="N105" i="3"/>
  <c r="L105" i="3"/>
  <c r="J105" i="3"/>
  <c r="H105" i="3"/>
  <c r="N102" i="3"/>
  <c r="N106" i="3" s="1"/>
  <c r="F21" i="5" s="1"/>
  <c r="L102" i="3"/>
  <c r="J102" i="3"/>
  <c r="I102" i="3"/>
  <c r="I106" i="3" s="1"/>
  <c r="N100" i="3"/>
  <c r="L100" i="3"/>
  <c r="L106" i="3" s="1"/>
  <c r="E21" i="5" s="1"/>
  <c r="J100" i="3"/>
  <c r="H100" i="3"/>
  <c r="N97" i="3"/>
  <c r="L97" i="3"/>
  <c r="J97" i="3"/>
  <c r="H97" i="3"/>
  <c r="N94" i="3"/>
  <c r="L94" i="3"/>
  <c r="J94" i="3"/>
  <c r="H94" i="3"/>
  <c r="N93" i="3"/>
  <c r="L93" i="3"/>
  <c r="J93" i="3"/>
  <c r="H93" i="3"/>
  <c r="N90" i="3"/>
  <c r="L90" i="3"/>
  <c r="J90" i="3"/>
  <c r="H90" i="3"/>
  <c r="N89" i="3"/>
  <c r="L89" i="3"/>
  <c r="J89" i="3"/>
  <c r="H89" i="3"/>
  <c r="H106" i="3" s="1"/>
  <c r="B21" i="5" s="1"/>
  <c r="W86" i="3"/>
  <c r="G20" i="5" s="1"/>
  <c r="N86" i="3"/>
  <c r="F20" i="5" s="1"/>
  <c r="L86" i="3"/>
  <c r="E20" i="5" s="1"/>
  <c r="I86" i="3"/>
  <c r="C20" i="5" s="1"/>
  <c r="N85" i="3"/>
  <c r="L85" i="3"/>
  <c r="J85" i="3"/>
  <c r="H85" i="3"/>
  <c r="N84" i="3"/>
  <c r="L84" i="3"/>
  <c r="J84" i="3"/>
  <c r="H84" i="3"/>
  <c r="N83" i="3"/>
  <c r="L83" i="3"/>
  <c r="J83" i="3"/>
  <c r="H83" i="3"/>
  <c r="N82" i="3"/>
  <c r="L82" i="3"/>
  <c r="J82" i="3"/>
  <c r="H82" i="3"/>
  <c r="N79" i="3"/>
  <c r="L79" i="3"/>
  <c r="J79" i="3"/>
  <c r="H79" i="3"/>
  <c r="N74" i="3"/>
  <c r="L74" i="3"/>
  <c r="J74" i="3"/>
  <c r="H74" i="3"/>
  <c r="N73" i="3"/>
  <c r="L73" i="3"/>
  <c r="J73" i="3"/>
  <c r="J86" i="3" s="1"/>
  <c r="H73" i="3"/>
  <c r="H86" i="3" s="1"/>
  <c r="B20" i="5" s="1"/>
  <c r="C19" i="5"/>
  <c r="W70" i="3"/>
  <c r="G19" i="5" s="1"/>
  <c r="I70" i="3"/>
  <c r="N69" i="3"/>
  <c r="N70" i="3" s="1"/>
  <c r="F19" i="5" s="1"/>
  <c r="L69" i="3"/>
  <c r="L70" i="3" s="1"/>
  <c r="E19" i="5" s="1"/>
  <c r="J69" i="3"/>
  <c r="J70" i="3" s="1"/>
  <c r="D19" i="5" s="1"/>
  <c r="H69" i="3"/>
  <c r="H70" i="3" s="1"/>
  <c r="B19" i="5" s="1"/>
  <c r="W66" i="3"/>
  <c r="G18" i="5" s="1"/>
  <c r="N66" i="3"/>
  <c r="I66" i="3"/>
  <c r="C18" i="5" s="1"/>
  <c r="N65" i="3"/>
  <c r="L65" i="3"/>
  <c r="L66" i="3" s="1"/>
  <c r="J65" i="3"/>
  <c r="J66" i="3" s="1"/>
  <c r="H65" i="3"/>
  <c r="H66" i="3" s="1"/>
  <c r="W59" i="3"/>
  <c r="G15" i="5" s="1"/>
  <c r="L59" i="3"/>
  <c r="E15" i="5" s="1"/>
  <c r="I59" i="3"/>
  <c r="C15" i="5" s="1"/>
  <c r="N58" i="3"/>
  <c r="L58" i="3"/>
  <c r="J58" i="3"/>
  <c r="H58" i="3"/>
  <c r="N57" i="3"/>
  <c r="L57" i="3"/>
  <c r="J57" i="3"/>
  <c r="H57" i="3"/>
  <c r="N56" i="3"/>
  <c r="L56" i="3"/>
  <c r="J56" i="3"/>
  <c r="H56" i="3"/>
  <c r="N55" i="3"/>
  <c r="L55" i="3"/>
  <c r="J55" i="3"/>
  <c r="H55" i="3"/>
  <c r="N54" i="3"/>
  <c r="L54" i="3"/>
  <c r="J54" i="3"/>
  <c r="H54" i="3"/>
  <c r="N53" i="3"/>
  <c r="L53" i="3"/>
  <c r="J53" i="3"/>
  <c r="H53" i="3"/>
  <c r="N52" i="3"/>
  <c r="L52" i="3"/>
  <c r="J52" i="3"/>
  <c r="H52" i="3"/>
  <c r="N51" i="3"/>
  <c r="L51" i="3"/>
  <c r="J51" i="3"/>
  <c r="H51" i="3"/>
  <c r="N50" i="3"/>
  <c r="L50" i="3"/>
  <c r="J50" i="3"/>
  <c r="H50" i="3"/>
  <c r="N48" i="3"/>
  <c r="L48" i="3"/>
  <c r="J48" i="3"/>
  <c r="H48" i="3"/>
  <c r="N47" i="3"/>
  <c r="L47" i="3"/>
  <c r="J47" i="3"/>
  <c r="H47" i="3"/>
  <c r="N44" i="3"/>
  <c r="L44" i="3"/>
  <c r="J44" i="3"/>
  <c r="H44" i="3"/>
  <c r="N42" i="3"/>
  <c r="L42" i="3"/>
  <c r="J42" i="3"/>
  <c r="H42" i="3"/>
  <c r="N40" i="3"/>
  <c r="L40" i="3"/>
  <c r="J40" i="3"/>
  <c r="H40" i="3"/>
  <c r="N39" i="3"/>
  <c r="N59" i="3" s="1"/>
  <c r="F15" i="5" s="1"/>
  <c r="L39" i="3"/>
  <c r="J39" i="3"/>
  <c r="J59" i="3" s="1"/>
  <c r="H39" i="3"/>
  <c r="H59" i="3" s="1"/>
  <c r="B15" i="5" s="1"/>
  <c r="W36" i="3"/>
  <c r="G14" i="5" s="1"/>
  <c r="J36" i="3"/>
  <c r="D14" i="5" s="1"/>
  <c r="N35" i="3"/>
  <c r="L35" i="3"/>
  <c r="J35" i="3"/>
  <c r="I35" i="3"/>
  <c r="N34" i="3"/>
  <c r="L34" i="3"/>
  <c r="J34" i="3"/>
  <c r="H34" i="3"/>
  <c r="N33" i="3"/>
  <c r="L33" i="3"/>
  <c r="J33" i="3"/>
  <c r="I33" i="3"/>
  <c r="I36" i="3" s="1"/>
  <c r="N30" i="3"/>
  <c r="L30" i="3"/>
  <c r="J30" i="3"/>
  <c r="H30" i="3"/>
  <c r="N28" i="3"/>
  <c r="L28" i="3"/>
  <c r="J28" i="3"/>
  <c r="H28" i="3"/>
  <c r="N27" i="3"/>
  <c r="L27" i="3"/>
  <c r="J27" i="3"/>
  <c r="H27" i="3"/>
  <c r="N25" i="3"/>
  <c r="N36" i="3" s="1"/>
  <c r="F14" i="5" s="1"/>
  <c r="L25" i="3"/>
  <c r="J25" i="3"/>
  <c r="H25" i="3"/>
  <c r="H36" i="3" s="1"/>
  <c r="B14" i="5" s="1"/>
  <c r="W22" i="3"/>
  <c r="G13" i="5" s="1"/>
  <c r="I22" i="3"/>
  <c r="C13" i="5" s="1"/>
  <c r="N20" i="3"/>
  <c r="N22" i="3" s="1"/>
  <c r="F13" i="5" s="1"/>
  <c r="L20" i="3"/>
  <c r="L22" i="3" s="1"/>
  <c r="E13" i="5" s="1"/>
  <c r="J20" i="3"/>
  <c r="J22" i="3" s="1"/>
  <c r="H20" i="3"/>
  <c r="H22" i="3" s="1"/>
  <c r="B13" i="5" s="1"/>
  <c r="W17" i="3"/>
  <c r="G12" i="5" s="1"/>
  <c r="I17" i="3"/>
  <c r="C12" i="5" s="1"/>
  <c r="N15" i="3"/>
  <c r="N17" i="3" s="1"/>
  <c r="L15" i="3"/>
  <c r="L17" i="3" s="1"/>
  <c r="J15" i="3"/>
  <c r="J17" i="3" s="1"/>
  <c r="D12" i="5" s="1"/>
  <c r="H15" i="3"/>
  <c r="H17" i="3" s="1"/>
  <c r="J26" i="6"/>
  <c r="J20" i="6"/>
  <c r="F19" i="6"/>
  <c r="J14" i="6"/>
  <c r="F14" i="6"/>
  <c r="J13" i="6"/>
  <c r="F13" i="6"/>
  <c r="J12" i="6"/>
  <c r="F12" i="6"/>
  <c r="F1" i="6"/>
  <c r="B8" i="5"/>
  <c r="D9" i="3"/>
  <c r="L36" i="3" l="1"/>
  <c r="E14" i="5" s="1"/>
  <c r="J106" i="3"/>
  <c r="D21" i="5" s="1"/>
  <c r="N133" i="3"/>
  <c r="F25" i="5" s="1"/>
  <c r="E18" i="6"/>
  <c r="C28" i="5"/>
  <c r="E12" i="5"/>
  <c r="F12" i="5"/>
  <c r="N61" i="3"/>
  <c r="E18" i="5"/>
  <c r="L133" i="3"/>
  <c r="E25" i="5" s="1"/>
  <c r="N141" i="3"/>
  <c r="F28" i="5" s="1"/>
  <c r="F27" i="5"/>
  <c r="F18" i="5"/>
  <c r="C27" i="5"/>
  <c r="W61" i="3"/>
  <c r="E27" i="5"/>
  <c r="G27" i="5"/>
  <c r="D18" i="5"/>
  <c r="E66" i="3"/>
  <c r="D22" i="5"/>
  <c r="E116" i="3"/>
  <c r="H61" i="3"/>
  <c r="B12" i="5"/>
  <c r="E86" i="3"/>
  <c r="D20" i="5"/>
  <c r="B27" i="5"/>
  <c r="H141" i="3"/>
  <c r="D15" i="5"/>
  <c r="E59" i="3"/>
  <c r="J141" i="3"/>
  <c r="D27" i="5"/>
  <c r="E139" i="3"/>
  <c r="E22" i="3"/>
  <c r="D13" i="5"/>
  <c r="H133" i="3"/>
  <c r="B18" i="5"/>
  <c r="I61" i="3"/>
  <c r="C14" i="5"/>
  <c r="I133" i="3"/>
  <c r="C21" i="5"/>
  <c r="D24" i="5"/>
  <c r="E131" i="3"/>
  <c r="J61" i="3"/>
  <c r="E17" i="3"/>
  <c r="E70" i="3"/>
  <c r="E122" i="3"/>
  <c r="E36" i="3"/>
  <c r="E106" i="3"/>
  <c r="L61" i="3" l="1"/>
  <c r="L143" i="3" s="1"/>
  <c r="E31" i="5" s="1"/>
  <c r="J133" i="3"/>
  <c r="E133" i="3" s="1"/>
  <c r="N143" i="3"/>
  <c r="F31" i="5" s="1"/>
  <c r="F16" i="5"/>
  <c r="E16" i="5"/>
  <c r="W143" i="3"/>
  <c r="G31" i="5" s="1"/>
  <c r="G16" i="5"/>
  <c r="E17" i="6"/>
  <c r="C25" i="5"/>
  <c r="B16" i="5"/>
  <c r="H143" i="3"/>
  <c r="B31" i="5" s="1"/>
  <c r="D16" i="6"/>
  <c r="J143" i="3"/>
  <c r="D16" i="5"/>
  <c r="E61" i="3"/>
  <c r="D17" i="6"/>
  <c r="F17" i="6" s="1"/>
  <c r="B25" i="5"/>
  <c r="D18" i="6"/>
  <c r="F18" i="6" s="1"/>
  <c r="B28" i="5"/>
  <c r="D28" i="5"/>
  <c r="E141" i="3"/>
  <c r="C16" i="5"/>
  <c r="I143" i="3"/>
  <c r="C31" i="5" s="1"/>
  <c r="E16" i="6"/>
  <c r="E20" i="6" s="1"/>
  <c r="D25" i="5"/>
  <c r="D31" i="5" l="1"/>
  <c r="E143" i="3"/>
  <c r="F24" i="6"/>
  <c r="F25" i="6"/>
  <c r="D20" i="6"/>
  <c r="F16" i="6"/>
  <c r="F20" i="6" s="1"/>
  <c r="F23" i="6"/>
  <c r="F22" i="6"/>
  <c r="F26" i="6" s="1"/>
  <c r="J28" i="6" l="1"/>
  <c r="I29" i="6" l="1"/>
  <c r="J29" i="6" s="1"/>
  <c r="J31" i="6" s="1"/>
</calcChain>
</file>

<file path=xl/sharedStrings.xml><?xml version="1.0" encoding="utf-8"?>
<sst xmlns="http://schemas.openxmlformats.org/spreadsheetml/2006/main" count="975" uniqueCount="397">
  <si>
    <t>a</t>
  </si>
  <si>
    <t>Dodávateľ:</t>
  </si>
  <si>
    <t>Odberateľ: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</si>
  <si>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</si>
  <si>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</si>
  <si>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</si>
  <si>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</si>
  <si>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</si>
  <si>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</si>
  <si>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</si>
  <si>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</si>
  <si>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</si>
  <si>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</si>
  <si>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</si>
  <si>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</si>
  <si>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</si>
  <si>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</si>
  <si>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</si>
  <si>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</si>
  <si>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</si>
  <si>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</si>
  <si>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</si>
  <si>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</si>
  <si>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</si>
  <si>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</si>
  <si>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</si>
  <si>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</si>
  <si>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</si>
  <si>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</si>
  <si>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</si>
  <si>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</si>
  <si>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</si>
  <si>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</si>
  <si>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</si>
  <si>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</si>
  <si>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</si>
  <si>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</si>
  <si>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</si>
  <si>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</si>
  <si>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</si>
  <si>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</si>
  <si>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</si>
  <si>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</si>
  <si>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</si>
  <si>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</si>
  <si>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</si>
  <si>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</si>
  <si>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</si>
  <si>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</si>
  <si>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</si>
  <si>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</si>
  <si>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</si>
  <si>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</si>
  <si>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</si>
  <si>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</si>
  <si>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</si>
  <si>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</si>
  <si>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</si>
  <si>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</si>
  <si>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</si>
  <si>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</si>
  <si>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</si>
  <si>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</si>
  <si>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</si>
  <si>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</si>
  <si>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</si>
  <si>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</si>
  <si>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</si>
  <si>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</si>
  <si>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</si>
  <si>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</si>
  <si>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Rekapitulácia rozpočtu v</t>
  </si>
  <si>
    <t>Rekapitulácia splátky v</t>
  </si>
  <si>
    <t>Rekapitulácia výrobnej kalkulácie v</t>
  </si>
  <si>
    <t>Popis položky, stavebného dielu, remesla</t>
  </si>
  <si>
    <t>Hmotnosť v t</t>
  </si>
  <si>
    <t>Miesto:</t>
  </si>
  <si>
    <t>Krycí list rozpočtu v</t>
  </si>
  <si>
    <t>Krycí list splátky v</t>
  </si>
  <si>
    <t>Krycí list výrobnej kalkulácie v</t>
  </si>
  <si>
    <t xml:space="preserve">Rozpočet: </t>
  </si>
  <si>
    <t xml:space="preserve">Zmluva č.: </t>
  </si>
  <si>
    <t>Spracoval:</t>
  </si>
  <si>
    <t>Dňa:</t>
  </si>
  <si>
    <t>IČO:</t>
  </si>
  <si>
    <t>DIČ:</t>
  </si>
  <si>
    <t>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</si>
  <si>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</si>
  <si>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</si>
  <si>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</si>
  <si>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</si>
  <si>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</si>
  <si>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</si>
  <si>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</si>
  <si>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</si>
  <si>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</si>
  <si>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</si>
  <si>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</si>
  <si>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</si>
  <si>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</si>
  <si>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</si>
  <si>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</si>
  <si>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</si>
  <si>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</si>
  <si>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</si>
  <si>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</si>
  <si>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</si>
  <si>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</si>
  <si>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</si>
  <si>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</si>
  <si>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</si>
  <si>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</si>
  <si>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</si>
  <si>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</si>
  <si>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</si>
  <si>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</si>
  <si>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</si>
  <si>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Odberateľ: Nemocnica Poprad a.s.,Banícka 28 </t>
  </si>
  <si>
    <t xml:space="preserve">Spracoval: Gabriela Nagyová                        </t>
  </si>
  <si>
    <t xml:space="preserve">Projektant: DOMINO INVEST s.r.o. Ing.Juraj Šuty </t>
  </si>
  <si>
    <t xml:space="preserve">JKSO : </t>
  </si>
  <si>
    <t>Dátum: 29.09.2022</t>
  </si>
  <si>
    <t>Stavba :Oddel.rádiológie nemoc.Poprad a.s.-výmena stroj.zariad.ARTIS ZEE MULTIPURPOSE SIEMENS,</t>
  </si>
  <si>
    <t>Objekt : SO 01 Stavebné úpravy ANGIA</t>
  </si>
  <si>
    <t>MPBAU SK, s. r. o. Košice</t>
  </si>
  <si>
    <t xml:space="preserve"> MPBAU SK, s. r. o. Košice</t>
  </si>
  <si>
    <t>Poprad Banícka 28</t>
  </si>
  <si>
    <t>JKSO :</t>
  </si>
  <si>
    <t>Gabriela Nagyová</t>
  </si>
  <si>
    <t>29.09.2022</t>
  </si>
  <si>
    <t xml:space="preserve">Nemocnica Poprad a.s.,Banícka 28 </t>
  </si>
  <si>
    <t>05845 Poprad</t>
  </si>
  <si>
    <t xml:space="preserve">DOMINO INVEST s.r.o. Ing.Juraj Šuty </t>
  </si>
  <si>
    <t>Košice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</si>
  <si>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</si>
  <si>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</si>
  <si>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</si>
  <si>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</si>
  <si>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</si>
  <si>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</si>
  <si>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</si>
  <si>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</si>
  <si>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</si>
  <si>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</si>
  <si>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</si>
  <si>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Zaradenie</t>
  </si>
  <si>
    <t>pre KL</t>
  </si>
  <si>
    <t>Lev0</t>
  </si>
  <si>
    <t>pozícia</t>
  </si>
  <si>
    <t>PRÁCE A DODÁVKY HSV</t>
  </si>
  <si>
    <t>2 - ZÁKLADY</t>
  </si>
  <si>
    <t>011</t>
  </si>
  <si>
    <t>275313711</t>
  </si>
  <si>
    <t>Základ z betónu prostého tr. C25/30</t>
  </si>
  <si>
    <t>m3</t>
  </si>
  <si>
    <t xml:space="preserve">                    </t>
  </si>
  <si>
    <t>27531-3711</t>
  </si>
  <si>
    <t>45.25.32</t>
  </si>
  <si>
    <t xml:space="preserve">    </t>
  </si>
  <si>
    <t>EK</t>
  </si>
  <si>
    <t>S</t>
  </si>
  <si>
    <t>1,65*1,17*0,1 =   0,193</t>
  </si>
  <si>
    <t xml:space="preserve">2 - ZÁKLADY  spolu: </t>
  </si>
  <si>
    <t>4 - VODOROVNÉ KONŠTRUKCIE</t>
  </si>
  <si>
    <t>211</t>
  </si>
  <si>
    <t>423353213</t>
  </si>
  <si>
    <t>Podopretie systémom Doka</t>
  </si>
  <si>
    <t>m2</t>
  </si>
  <si>
    <t>42335-3213</t>
  </si>
  <si>
    <t>45.21.21</t>
  </si>
  <si>
    <t>(10,825+4,505+2,0+43,225+12,23+0,88+1,9+5,68)*1,5 =   121,868</t>
  </si>
  <si>
    <t xml:space="preserve">4 - VODOROVNÉ KONŠTRUKCIE  spolu: </t>
  </si>
  <si>
    <t>6 - ÚPRAVY POVRCHOV, PODLAHY, VÝPLNE</t>
  </si>
  <si>
    <t>014</t>
  </si>
  <si>
    <t>631311131</t>
  </si>
  <si>
    <t>Doplnenie jestvujúcich mazanín betónom prostým pl. do 1 m2 hr. nad 80 mm</t>
  </si>
  <si>
    <t>63131-1131</t>
  </si>
  <si>
    <t>1,075*0,2*0,1 =   0,022</t>
  </si>
  <si>
    <t>632422105.1</t>
  </si>
  <si>
    <t>Poter elastický samonivelizačný vystužený vláknami PP , hr. 4 mm</t>
  </si>
  <si>
    <t>63242-2105.1</t>
  </si>
  <si>
    <t xml:space="preserve">  .  .  </t>
  </si>
  <si>
    <t>6324771135</t>
  </si>
  <si>
    <t>Sikadur 32</t>
  </si>
  <si>
    <t>63247-71135</t>
  </si>
  <si>
    <t>1,65*1,17 =   1,931</t>
  </si>
  <si>
    <t>632481213</t>
  </si>
  <si>
    <t>Separačná vrstva z- prekrytie podlahy geotextíliou</t>
  </si>
  <si>
    <t>63248-1213</t>
  </si>
  <si>
    <t>15,0*2 =   30,000</t>
  </si>
  <si>
    <t>123,0 =   123,000</t>
  </si>
  <si>
    <t>MAT</t>
  </si>
  <si>
    <t>693A00102</t>
  </si>
  <si>
    <t>Geotextílie TATRATEX T - 300</t>
  </si>
  <si>
    <t>17.20.10</t>
  </si>
  <si>
    <t>EZ</t>
  </si>
  <si>
    <t>642942111</t>
  </si>
  <si>
    <t>Osadenie dverných zárubní alebo rámov oceľových do 2,5 m2</t>
  </si>
  <si>
    <t>kus</t>
  </si>
  <si>
    <t>64294-2111</t>
  </si>
  <si>
    <t>45.42.11</t>
  </si>
  <si>
    <t>553301370.0</t>
  </si>
  <si>
    <t>Zárubňa oceľová s olovenou výstelkou 80x197</t>
  </si>
  <si>
    <t>28.12.10</t>
  </si>
  <si>
    <t xml:space="preserve">6 - ÚPRAVY POVRCHOV, PODLAHY, VÝPLNE  spolu: </t>
  </si>
  <si>
    <t>9 - OSTATNÉ KONŠTRUKCIE A PRÁCE</t>
  </si>
  <si>
    <t>931982403</t>
  </si>
  <si>
    <t>Pryž okolo kanálika</t>
  </si>
  <si>
    <t>m</t>
  </si>
  <si>
    <t>93198-2403</t>
  </si>
  <si>
    <t>953947162</t>
  </si>
  <si>
    <t>Kotvy mechanické M 16 dl 165 mm pre stredné zaťaženie do betónu, ŽB alebo kameňa s vyvŕtaním otvoru</t>
  </si>
  <si>
    <t>95394-7162</t>
  </si>
  <si>
    <t>16,0 =   16,000</t>
  </si>
  <si>
    <t>013</t>
  </si>
  <si>
    <t>961044111</t>
  </si>
  <si>
    <t>Búranie základov z betónu prostého alebo otvorov nad 4 m2</t>
  </si>
  <si>
    <t>96104-4111</t>
  </si>
  <si>
    <t>45.11.11</t>
  </si>
  <si>
    <t>1,93*1,6*0,1 =   0,309</t>
  </si>
  <si>
    <t>965043331</t>
  </si>
  <si>
    <t>Búranie bet. podkladu s poterom hr. do 10 cm do 4 m2</t>
  </si>
  <si>
    <t>96504-3331</t>
  </si>
  <si>
    <t>0,45*2,133*0,1 =   0,096</t>
  </si>
  <si>
    <t>0,292*0,955*0,1 =   0,028</t>
  </si>
  <si>
    <t>968071125.0</t>
  </si>
  <si>
    <t>Vyvesenie alebo zavesenie olov. dvier do 2 m2</t>
  </si>
  <si>
    <t>96807-1125.0</t>
  </si>
  <si>
    <t>968072242</t>
  </si>
  <si>
    <t>Vybúranie vetracej mriežky</t>
  </si>
  <si>
    <t>96807-2242</t>
  </si>
  <si>
    <t>0,42*0,14 =   0,059</t>
  </si>
  <si>
    <t>976085411.0</t>
  </si>
  <si>
    <t>Vybúr. káblového kanálika</t>
  </si>
  <si>
    <t>97608-5411.0</t>
  </si>
  <si>
    <t>979011111</t>
  </si>
  <si>
    <t>Zvislá doprava sute a vybúr. hmôt za prvé podlažie</t>
  </si>
  <si>
    <t>t</t>
  </si>
  <si>
    <t>97901-1111</t>
  </si>
  <si>
    <t>979011121</t>
  </si>
  <si>
    <t>Zvislá doprava sute a vybúr. hmôt za každé ďalšie podlažie</t>
  </si>
  <si>
    <t>97901-1121</t>
  </si>
  <si>
    <t>979081111</t>
  </si>
  <si>
    <t>Odvoz sute a vybúraných hmôt na skládku do 1 km</t>
  </si>
  <si>
    <t>97908-1111</t>
  </si>
  <si>
    <t>979081121</t>
  </si>
  <si>
    <t>Odvoz sute a vybúraných hmôt na skládku každý ďalší 1 km</t>
  </si>
  <si>
    <t>97908-1121</t>
  </si>
  <si>
    <t>979082111</t>
  </si>
  <si>
    <t>Vnútrostavenisková doprava sute a vybúraných hmôt do 10 m</t>
  </si>
  <si>
    <t>97908-2111</t>
  </si>
  <si>
    <t>979082121</t>
  </si>
  <si>
    <t>Vnútrost. doprava sute a vybúraných hmôt každých ďalších 5 m</t>
  </si>
  <si>
    <t>97908-2121</t>
  </si>
  <si>
    <t>979131409</t>
  </si>
  <si>
    <t>Poplatok za ulož.a znešk.staveb.sute na vymedzených skládkach "O"-ostatný odpad</t>
  </si>
  <si>
    <t>97913-1409</t>
  </si>
  <si>
    <t>998991111</t>
  </si>
  <si>
    <t>Presun hmôt pre opravy v objektoch výšky do 25 m</t>
  </si>
  <si>
    <t>99899-1111</t>
  </si>
  <si>
    <t>45.41.10</t>
  </si>
  <si>
    <t xml:space="preserve">9 - OSTATNÉ KONŠTRUKCIE A PRÁCE  spolu: </t>
  </si>
  <si>
    <t xml:space="preserve">PRÁCE A DODÁVKY HSV  spolu: </t>
  </si>
  <si>
    <t>PRÁCE A DODÁVKY PSV</t>
  </si>
  <si>
    <t>72 - ZDRAVOTNO - TECHNICKÉ INŠTALÁCIE</t>
  </si>
  <si>
    <t>721</t>
  </si>
  <si>
    <t>72</t>
  </si>
  <si>
    <t>Zdravotechnika</t>
  </si>
  <si>
    <t>kpl</t>
  </si>
  <si>
    <t>I</t>
  </si>
  <si>
    <t>IK</t>
  </si>
  <si>
    <t xml:space="preserve">72 - ZDRAVOTNO - TECHNICKÉ INŠTALÁCIE  spolu: </t>
  </si>
  <si>
    <t>73 - ÚSTREDNE VYKUROVANIE</t>
  </si>
  <si>
    <t>731</t>
  </si>
  <si>
    <t>73</t>
  </si>
  <si>
    <t>Ústredné kúrenie</t>
  </si>
  <si>
    <t xml:space="preserve">73 - ÚSTREDNE VYKUROVANIE  spolu: </t>
  </si>
  <si>
    <t>766 - Konštrukcie stolárske</t>
  </si>
  <si>
    <t>766</t>
  </si>
  <si>
    <t>766111.1.4</t>
  </si>
  <si>
    <t>Konštr. stolár.-sádrokartonové obloženie</t>
  </si>
  <si>
    <t>45.42.13</t>
  </si>
  <si>
    <t>76611110</t>
  </si>
  <si>
    <t>Konštrukcie stolárske-Podhľad sádrokartonový</t>
  </si>
  <si>
    <t>Ipp</t>
  </si>
  <si>
    <t>15,0 =   15,000</t>
  </si>
  <si>
    <t>Inp</t>
  </si>
  <si>
    <t>43,0 =   43,000</t>
  </si>
  <si>
    <t>766111100.41</t>
  </si>
  <si>
    <t>Konštrukcie stolárske-Podhľad sádrokartonový vr.podkonštr.-demontáž</t>
  </si>
  <si>
    <t>35,88+11,89+0,56*2 =   48,890</t>
  </si>
  <si>
    <t>766111100.5</t>
  </si>
  <si>
    <t>Konštrukcie stolárske-Podhľad-spätná montáž</t>
  </si>
  <si>
    <t>766812212</t>
  </si>
  <si>
    <t>Montáž kuchynských liniek drev. na stoj. dl. do 150cm</t>
  </si>
  <si>
    <t>76681-2212</t>
  </si>
  <si>
    <t>766812820</t>
  </si>
  <si>
    <t>Demontáž kuchyn. liniek drev. alebo kovových dl. do 150cm</t>
  </si>
  <si>
    <t>76681-2820</t>
  </si>
  <si>
    <t>998766201</t>
  </si>
  <si>
    <t>Presun hmôt pre konštr. stolárske v objektoch výšky do 6 m</t>
  </si>
  <si>
    <t>99876-6201</t>
  </si>
  <si>
    <t xml:space="preserve">766 - Konštrukcie stolárske  spolu: </t>
  </si>
  <si>
    <t>767 - Konštrukcie doplnk. kovové stavebné</t>
  </si>
  <si>
    <t>700</t>
  </si>
  <si>
    <t>767.536.1</t>
  </si>
  <si>
    <t>Dvere oceľové s oloveným plechom 800/1970mm</t>
  </si>
  <si>
    <t>45.00.00</t>
  </si>
  <si>
    <t xml:space="preserve">S01 </t>
  </si>
  <si>
    <t>767</t>
  </si>
  <si>
    <t>767510111.0</t>
  </si>
  <si>
    <t>Demontáž kanálových krytov,</t>
  </si>
  <si>
    <t>76751-0111.0</t>
  </si>
  <si>
    <t>45.42.12</t>
  </si>
  <si>
    <t>2,3*0,284 =   0,653</t>
  </si>
  <si>
    <t>0,3995*0,13 =   0,052</t>
  </si>
  <si>
    <t>767510111.2</t>
  </si>
  <si>
    <t>Spätná montáž kanálových krytov,</t>
  </si>
  <si>
    <t>76751-0111.2</t>
  </si>
  <si>
    <t>767995103</t>
  </si>
  <si>
    <t>Montáž atypických stavebných doplnk. konštrukcií do 20 kg</t>
  </si>
  <si>
    <t>kg</t>
  </si>
  <si>
    <t>76799-5103</t>
  </si>
  <si>
    <t>kanálik</t>
  </si>
  <si>
    <t>71,36 =   71,360</t>
  </si>
  <si>
    <t>767995104</t>
  </si>
  <si>
    <t>Montáž atypických stavebných doplnk. konštrukcií do 50 kg</t>
  </si>
  <si>
    <t>76799-5104</t>
  </si>
  <si>
    <t>Inp predlženie strop.konštr.</t>
  </si>
  <si>
    <t>104,35 =   104,350</t>
  </si>
  <si>
    <t>767995106</t>
  </si>
  <si>
    <t>Montáž atypických stavebných doplnk. konštrukcií do 250 kg</t>
  </si>
  <si>
    <t>76799-5106</t>
  </si>
  <si>
    <t>536,84 =   536,840</t>
  </si>
  <si>
    <t>553000020.1</t>
  </si>
  <si>
    <t>Oceľové konštrukcie - predbežná cena</t>
  </si>
  <si>
    <t>28.11.23</t>
  </si>
  <si>
    <t>IZ</t>
  </si>
  <si>
    <t>536,84+104,35 =   641,190</t>
  </si>
  <si>
    <t>998767201</t>
  </si>
  <si>
    <t>Presun hmôt pre kovové stav. doplnk. konštr. v objektoch výšky do 6 m</t>
  </si>
  <si>
    <t>99876-7201</t>
  </si>
  <si>
    <t xml:space="preserve">767 - Konštrukcie doplnk. kovové stavebné  spolu: </t>
  </si>
  <si>
    <t>776 - Podlahy povlakové</t>
  </si>
  <si>
    <t>775</t>
  </si>
  <si>
    <t>776511820</t>
  </si>
  <si>
    <t>Odstránenie povlakových podláh lepených s podložkou</t>
  </si>
  <si>
    <t>77651-1820</t>
  </si>
  <si>
    <t>45.43.21</t>
  </si>
  <si>
    <t>39,92 =   39,920</t>
  </si>
  <si>
    <t>0,292*0,955 =   0,279</t>
  </si>
  <si>
    <t>0,45*2,133 =   0,960</t>
  </si>
  <si>
    <t>776521227</t>
  </si>
  <si>
    <t>Lepenie povlakových podlah z pásov plastových elektrostaticky vodivých</t>
  </si>
  <si>
    <t>77652-1227</t>
  </si>
  <si>
    <t>284102413</t>
  </si>
  <si>
    <t>PVC GERFLOR MIPOLAN  EL el.staticky vodivá hr.6mm</t>
  </si>
  <si>
    <t>998776201</t>
  </si>
  <si>
    <t>Presun hmôt pre podlahy povlakové v objektoch výšky do 6 m</t>
  </si>
  <si>
    <t>99877-6201</t>
  </si>
  <si>
    <t>45.43.22</t>
  </si>
  <si>
    <t xml:space="preserve">776 - Podlahy povlakové  spolu: </t>
  </si>
  <si>
    <t>783 - Nátery</t>
  </si>
  <si>
    <t>783</t>
  </si>
  <si>
    <t>783225100</t>
  </si>
  <si>
    <t>Nátery kov. stav. doplnk. konštr. syntet. dvojnás.+1x email</t>
  </si>
  <si>
    <t>78322-5100</t>
  </si>
  <si>
    <t>45.44.21</t>
  </si>
  <si>
    <t>0,71255*32 =   22,802</t>
  </si>
  <si>
    <t>783226100</t>
  </si>
  <si>
    <t>Nátery kov. stav. doplnk. konštr. syntet. základné</t>
  </si>
  <si>
    <t>78322-6100</t>
  </si>
  <si>
    <t xml:space="preserve">783 - Nátery  spolu: </t>
  </si>
  <si>
    <t>784 - Maľby</t>
  </si>
  <si>
    <t>784</t>
  </si>
  <si>
    <t>78498913</t>
  </si>
  <si>
    <t>Maľby-Mistrál 3x</t>
  </si>
  <si>
    <t>63,0 =   63,000</t>
  </si>
  <si>
    <t>269,0 =   269,000</t>
  </si>
  <si>
    <t>78498917</t>
  </si>
  <si>
    <t>Maľby-Náter EKOTRAN pre zdravotníctvo</t>
  </si>
  <si>
    <t xml:space="preserve">784 - Maľby  spolu: </t>
  </si>
  <si>
    <t xml:space="preserve">PRÁCE A DODÁVKY PSV  spolu: </t>
  </si>
  <si>
    <t>PRÁCE A DODÁVKY M</t>
  </si>
  <si>
    <t>999 - MCE ostatné</t>
  </si>
  <si>
    <t>921</t>
  </si>
  <si>
    <t>Elektroinštalácie</t>
  </si>
  <si>
    <t>M</t>
  </si>
  <si>
    <t>MK</t>
  </si>
  <si>
    <t>924</t>
  </si>
  <si>
    <t>Vzduvćhotechnika</t>
  </si>
  <si>
    <t xml:space="preserve">999 - MCE ostatné  spolu: </t>
  </si>
  <si>
    <t xml:space="preserve">PRÁCE A DODÁVKY M  spolu: </t>
  </si>
  <si>
    <t>Za rozpočet celkom</t>
  </si>
  <si>
    <t>Spracoval: Gabriela Nagyová</t>
  </si>
  <si>
    <t>Figura</t>
  </si>
  <si>
    <t>Multifunkčná Angio stena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</si>
</sst>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#,##0&quot; &quot;"/>
    <numFmt numFmtId="170" formatCode="_ * #,##0_ ;_ * \-#,##0_ ;_ * &quot;-&quot;_ ;_ @_ "/>
    <numFmt numFmtId="171" formatCode="_(&quot;$&quot;* #,##0_);_(&quot;$&quot;* \(#,##0\);_(&quot;$&quot;* &quot;-&quot;_);_(@_)"/>
    <numFmt numFmtId="172" formatCode="#,##0.00000"/>
    <numFmt numFmtId="173" formatCode="_(&quot;$&quot;* #,##0.00_);_(&quot;$&quot;* \(#,##0.00\);_(&quot;$&quot;* &quot;-&quot;??_);_(@_)"/>
    <numFmt numFmtId="174" formatCode="_ * #,##0.00_ ;_ * \-#,##0.00_ ;_ * &quot;-&quot;??_ ;_ @_ "/>
    <numFmt numFmtId="175" formatCode="0.000"/>
  </numFmts>
  <fonts count="31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  <font>
      <b/>
      <sz val="12"/>
      <color rgb="FF000000"/>
      <name val="Arial Narrow"/>
      <family val="2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112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hair">
        <color rgb="FF000000"/>
      </bottom>
      <diagonal/>
    </border>
    <border>
      <left/>
      <right/>
      <top style="double">
        <color rgb="FF000000"/>
      </top>
      <bottom style="hair">
        <color rgb="FF000000"/>
      </bottom>
      <diagonal/>
    </border>
    <border>
      <left style="double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double">
        <color rgb="FF000000"/>
      </left>
      <right/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double">
        <color rgb="FF000000"/>
      </left>
      <right/>
      <top style="hair">
        <color rgb="FF000000"/>
      </top>
      <bottom style="double">
        <color rgb="FF000000"/>
      </bottom>
      <diagonal/>
    </border>
    <border>
      <left/>
      <right/>
      <top style="hair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hair">
        <color rgb="FF000000"/>
      </right>
      <top style="double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/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double">
        <color rgb="FF000000"/>
      </bottom>
      <diagonal/>
    </border>
    <border>
      <left style="medium">
        <color rgb="FF000000"/>
      </left>
      <right style="double">
        <color rgb="FF000000"/>
      </right>
      <top style="medium">
        <color rgb="FF000000"/>
      </top>
      <bottom style="double">
        <color rgb="FF000000"/>
      </bottom>
      <diagonal/>
    </border>
    <border>
      <left/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thin">
        <color rgb="FF000000"/>
      </bottom>
      <diagonal/>
    </border>
    <border>
      <left/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/>
      <top/>
      <bottom/>
      <diagonal/>
    </border>
    <border>
      <left/>
      <right/>
      <top style="double">
        <color rgb="FF000000"/>
      </top>
      <bottom/>
      <diagonal/>
    </border>
    <border>
      <left style="hair">
        <color rgb="FF000000"/>
      </left>
      <right/>
      <top style="double">
        <color rgb="FF000000"/>
      </top>
      <bottom/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/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 style="hair">
        <color rgb="FF000000"/>
      </bottom>
      <diagonal/>
    </border>
    <border>
      <left/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/>
      <right style="double">
        <color rgb="FF000000"/>
      </right>
      <top style="hair">
        <color rgb="FF000000"/>
      </top>
      <bottom/>
      <diagonal/>
    </border>
    <border>
      <left/>
      <right style="double">
        <color rgb="FF000000"/>
      </right>
      <top style="hair">
        <color rgb="FF000000"/>
      </top>
      <bottom style="double">
        <color rgb="FF000000"/>
      </bottom>
      <diagonal/>
    </border>
    <border>
      <left/>
      <right style="double">
        <color rgb="FF000000"/>
      </right>
      <top/>
      <bottom style="hair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 style="double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80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4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1" fontId="9" fillId="0" borderId="0" applyFont="0" applyFill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13" fillId="0" borderId="0"/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168">
    <xf numFmtId="0" fontId="0" fillId="0" borderId="0" xfId="0"/>
    <xf numFmtId="49" fontId="1" fillId="0" borderId="0" xfId="0" applyNumberFormat="1" applyFont="1" applyAlignment="1">
      <alignment horizontal="center"/>
    </xf>
    <xf numFmtId="4" fontId="1" fillId="0" borderId="0" xfId="0" applyNumberFormat="1" applyFont="1"/>
    <xf numFmtId="0" fontId="1" fillId="0" borderId="0" xfId="49" applyFont="1"/>
    <xf numFmtId="0" fontId="1" fillId="0" borderId="0" xfId="49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1" fillId="0" borderId="51" xfId="49" applyFont="1" applyBorder="1" applyAlignment="1">
      <alignment horizontal="left" vertical="center"/>
    </xf>
    <xf numFmtId="0" fontId="1" fillId="0" borderId="52" xfId="49" applyFont="1" applyBorder="1" applyAlignment="1">
      <alignment horizontal="left" vertical="center"/>
    </xf>
    <xf numFmtId="0" fontId="1" fillId="0" borderId="52" xfId="49" applyFont="1" applyBorder="1" applyAlignment="1">
      <alignment horizontal="right" vertical="center"/>
    </xf>
    <xf numFmtId="0" fontId="1" fillId="0" borderId="53" xfId="49" applyFont="1" applyBorder="1" applyAlignment="1">
      <alignment horizontal="left" vertical="center"/>
    </xf>
    <xf numFmtId="0" fontId="1" fillId="0" borderId="54" xfId="49" applyFont="1" applyBorder="1" applyAlignment="1">
      <alignment horizontal="left" vertical="center"/>
    </xf>
    <xf numFmtId="0" fontId="1" fillId="0" borderId="54" xfId="49" applyFont="1" applyBorder="1" applyAlignment="1">
      <alignment horizontal="right" vertical="center"/>
    </xf>
    <xf numFmtId="0" fontId="1" fillId="0" borderId="55" xfId="49" applyFont="1" applyBorder="1" applyAlignment="1">
      <alignment horizontal="left" vertical="center"/>
    </xf>
    <xf numFmtId="0" fontId="1" fillId="0" borderId="56" xfId="49" applyFont="1" applyBorder="1" applyAlignment="1">
      <alignment horizontal="left" vertical="center"/>
    </xf>
    <xf numFmtId="0" fontId="1" fillId="0" borderId="56" xfId="49" applyFont="1" applyBorder="1" applyAlignment="1">
      <alignment horizontal="right" vertical="center"/>
    </xf>
    <xf numFmtId="0" fontId="1" fillId="0" borderId="57" xfId="49" applyFont="1" applyBorder="1" applyAlignment="1">
      <alignment horizontal="left" vertical="center"/>
    </xf>
    <xf numFmtId="0" fontId="1" fillId="0" borderId="58" xfId="49" applyFont="1" applyBorder="1" applyAlignment="1">
      <alignment horizontal="left" vertical="center"/>
    </xf>
    <xf numFmtId="0" fontId="1" fillId="0" borderId="58" xfId="49" applyFont="1" applyBorder="1" applyAlignment="1">
      <alignment horizontal="right" vertical="center"/>
    </xf>
    <xf numFmtId="0" fontId="1" fillId="0" borderId="59" xfId="49" applyFont="1" applyBorder="1" applyAlignment="1">
      <alignment horizontal="left" vertical="center"/>
    </xf>
    <xf numFmtId="0" fontId="1" fillId="0" borderId="60" xfId="49" applyFont="1" applyBorder="1" applyAlignment="1">
      <alignment horizontal="right" vertical="center"/>
    </xf>
    <xf numFmtId="0" fontId="1" fillId="0" borderId="60" xfId="49" applyFont="1" applyBorder="1" applyAlignment="1">
      <alignment horizontal="left" vertical="center"/>
    </xf>
    <xf numFmtId="0" fontId="1" fillId="0" borderId="61" xfId="49" applyFont="1" applyBorder="1" applyAlignment="1">
      <alignment horizontal="left" vertical="center"/>
    </xf>
    <xf numFmtId="0" fontId="1" fillId="0" borderId="62" xfId="49" applyFont="1" applyBorder="1" applyAlignment="1">
      <alignment horizontal="left" vertical="center"/>
    </xf>
    <xf numFmtId="0" fontId="1" fillId="0" borderId="51" xfId="49" applyFont="1" applyBorder="1" applyAlignment="1">
      <alignment horizontal="right" vertical="center"/>
    </xf>
    <xf numFmtId="3" fontId="1" fillId="0" borderId="63" xfId="49" applyNumberFormat="1" applyFont="1" applyBorder="1" applyAlignment="1">
      <alignment horizontal="right" vertical="center"/>
    </xf>
    <xf numFmtId="0" fontId="1" fillId="0" borderId="59" xfId="49" applyFont="1" applyBorder="1" applyAlignment="1">
      <alignment horizontal="right" vertical="center"/>
    </xf>
    <xf numFmtId="3" fontId="1" fillId="0" borderId="64" xfId="49" applyNumberFormat="1" applyFont="1" applyBorder="1" applyAlignment="1">
      <alignment horizontal="right" vertical="center"/>
    </xf>
    <xf numFmtId="0" fontId="1" fillId="0" borderId="61" xfId="49" applyFont="1" applyBorder="1" applyAlignment="1">
      <alignment horizontal="right" vertical="center"/>
    </xf>
    <xf numFmtId="3" fontId="1" fillId="0" borderId="65" xfId="49" applyNumberFormat="1" applyFont="1" applyBorder="1" applyAlignment="1">
      <alignment horizontal="right" vertical="center"/>
    </xf>
    <xf numFmtId="0" fontId="1" fillId="0" borderId="62" xfId="49" applyFont="1" applyBorder="1" applyAlignment="1">
      <alignment horizontal="right" vertical="center"/>
    </xf>
    <xf numFmtId="0" fontId="3" fillId="0" borderId="66" xfId="49" applyFont="1" applyBorder="1" applyAlignment="1">
      <alignment horizontal="center" vertical="center"/>
    </xf>
    <xf numFmtId="0" fontId="1" fillId="0" borderId="67" xfId="49" applyFont="1" applyBorder="1" applyAlignment="1">
      <alignment horizontal="left" vertical="center"/>
    </xf>
    <xf numFmtId="0" fontId="1" fillId="0" borderId="67" xfId="49" applyFont="1" applyBorder="1" applyAlignment="1">
      <alignment horizontal="center" vertical="center"/>
    </xf>
    <xf numFmtId="0" fontId="1" fillId="0" borderId="68" xfId="49" applyFont="1" applyBorder="1" applyAlignment="1">
      <alignment horizontal="center" vertical="center"/>
    </xf>
    <xf numFmtId="0" fontId="1" fillId="0" borderId="69" xfId="49" applyFont="1" applyBorder="1" applyAlignment="1">
      <alignment horizontal="center" vertical="center"/>
    </xf>
    <xf numFmtId="0" fontId="1" fillId="0" borderId="70" xfId="49" applyFont="1" applyBorder="1" applyAlignment="1">
      <alignment horizontal="center" vertical="center"/>
    </xf>
    <xf numFmtId="0" fontId="1" fillId="0" borderId="71" xfId="49" applyFont="1" applyBorder="1" applyAlignment="1">
      <alignment horizontal="left" vertical="center"/>
    </xf>
    <xf numFmtId="0" fontId="1" fillId="0" borderId="73" xfId="49" applyFont="1" applyBorder="1" applyAlignment="1">
      <alignment horizontal="left" vertical="center"/>
    </xf>
    <xf numFmtId="0" fontId="1" fillId="0" borderId="74" xfId="49" applyFont="1" applyBorder="1" applyAlignment="1">
      <alignment horizontal="center" vertical="center"/>
    </xf>
    <xf numFmtId="0" fontId="1" fillId="0" borderId="48" xfId="49" applyFont="1" applyBorder="1" applyAlignment="1">
      <alignment horizontal="left" vertical="center"/>
    </xf>
    <xf numFmtId="0" fontId="1" fillId="0" borderId="75" xfId="49" applyFont="1" applyBorder="1" applyAlignment="1">
      <alignment horizontal="left" vertical="center"/>
    </xf>
    <xf numFmtId="0" fontId="1" fillId="0" borderId="49" xfId="49" applyFont="1" applyBorder="1" applyAlignment="1">
      <alignment horizontal="center" vertical="center"/>
    </xf>
    <xf numFmtId="0" fontId="1" fillId="0" borderId="50" xfId="49" applyFont="1" applyBorder="1" applyAlignment="1">
      <alignment horizontal="left" vertical="center"/>
    </xf>
    <xf numFmtId="0" fontId="1" fillId="0" borderId="79" xfId="49" applyFont="1" applyBorder="1" applyAlignment="1">
      <alignment horizontal="center" vertical="center"/>
    </xf>
    <xf numFmtId="0" fontId="1" fillId="0" borderId="69" xfId="49" applyFont="1" applyBorder="1" applyAlignment="1">
      <alignment horizontal="left" vertical="center"/>
    </xf>
    <xf numFmtId="0" fontId="1" fillId="0" borderId="80" xfId="49" applyFont="1" applyBorder="1" applyAlignment="1">
      <alignment horizontal="center" vertical="center"/>
    </xf>
    <xf numFmtId="0" fontId="1" fillId="0" borderId="81" xfId="49" applyFont="1" applyBorder="1" applyAlignment="1">
      <alignment horizontal="center" vertical="center"/>
    </xf>
    <xf numFmtId="10" fontId="1" fillId="0" borderId="60" xfId="49" applyNumberFormat="1" applyFont="1" applyBorder="1" applyAlignment="1">
      <alignment horizontal="right" vertical="center"/>
    </xf>
    <xf numFmtId="10" fontId="1" fillId="0" borderId="82" xfId="49" applyNumberFormat="1" applyFont="1" applyBorder="1" applyAlignment="1">
      <alignment horizontal="right" vertical="center"/>
    </xf>
    <xf numFmtId="10" fontId="1" fillId="0" borderId="54" xfId="49" applyNumberFormat="1" applyFont="1" applyBorder="1" applyAlignment="1">
      <alignment horizontal="right" vertical="center"/>
    </xf>
    <xf numFmtId="10" fontId="1" fillId="0" borderId="83" xfId="49" applyNumberFormat="1" applyFont="1" applyBorder="1" applyAlignment="1">
      <alignment horizontal="right" vertical="center"/>
    </xf>
    <xf numFmtId="0" fontId="1" fillId="0" borderId="77" xfId="49" applyFont="1" applyBorder="1" applyAlignment="1">
      <alignment horizontal="left" vertical="center"/>
    </xf>
    <xf numFmtId="0" fontId="1" fillId="0" borderId="79" xfId="49" applyFont="1" applyBorder="1" applyAlignment="1">
      <alignment horizontal="right" vertical="center"/>
    </xf>
    <xf numFmtId="0" fontId="1" fillId="0" borderId="85" xfId="49" applyFont="1" applyBorder="1" applyAlignment="1">
      <alignment horizontal="center" vertical="center"/>
    </xf>
    <xf numFmtId="0" fontId="1" fillId="0" borderId="86" xfId="49" applyFont="1" applyBorder="1" applyAlignment="1">
      <alignment horizontal="left" vertical="center"/>
    </xf>
    <xf numFmtId="0" fontId="1" fillId="0" borderId="86" xfId="49" applyFont="1" applyBorder="1" applyAlignment="1">
      <alignment horizontal="right" vertical="center"/>
    </xf>
    <xf numFmtId="0" fontId="1" fillId="0" borderId="87" xfId="49" applyFont="1" applyBorder="1" applyAlignment="1">
      <alignment horizontal="right" vertical="center"/>
    </xf>
    <xf numFmtId="3" fontId="1" fillId="0" borderId="0" xfId="49" applyNumberFormat="1" applyFont="1" applyAlignment="1">
      <alignment horizontal="right" vertical="center"/>
    </xf>
    <xf numFmtId="0" fontId="1" fillId="0" borderId="85" xfId="49" applyFont="1" applyBorder="1" applyAlignment="1">
      <alignment horizontal="left" vertical="center"/>
    </xf>
    <xf numFmtId="0" fontId="1" fillId="0" borderId="0" xfId="49" applyFont="1" applyAlignment="1">
      <alignment horizontal="right" vertical="center"/>
    </xf>
    <xf numFmtId="0" fontId="1" fillId="0" borderId="88" xfId="49" applyFont="1" applyBorder="1" applyAlignment="1">
      <alignment horizontal="right" vertical="center"/>
    </xf>
    <xf numFmtId="3" fontId="1" fillId="0" borderId="88" xfId="49" applyNumberFormat="1" applyFont="1" applyBorder="1" applyAlignment="1">
      <alignment horizontal="right" vertical="center"/>
    </xf>
    <xf numFmtId="3" fontId="1" fillId="0" borderId="89" xfId="49" applyNumberFormat="1" applyFont="1" applyBorder="1" applyAlignment="1">
      <alignment horizontal="right" vertical="center"/>
    </xf>
    <xf numFmtId="0" fontId="3" fillId="0" borderId="90" xfId="49" applyFont="1" applyBorder="1" applyAlignment="1">
      <alignment horizontal="center" vertical="center"/>
    </xf>
    <xf numFmtId="0" fontId="1" fillId="0" borderId="91" xfId="49" applyFont="1" applyBorder="1" applyAlignment="1">
      <alignment horizontal="left" vertical="center"/>
    </xf>
    <xf numFmtId="0" fontId="1" fillId="0" borderId="92" xfId="49" applyFont="1" applyBorder="1" applyAlignment="1">
      <alignment horizontal="left" vertical="center"/>
    </xf>
    <xf numFmtId="0" fontId="1" fillId="0" borderId="86" xfId="49" applyFont="1" applyBorder="1" applyAlignment="1">
      <alignment horizontal="center" vertical="center"/>
    </xf>
    <xf numFmtId="0" fontId="1" fillId="0" borderId="93" xfId="49" applyFont="1" applyBorder="1" applyAlignment="1">
      <alignment horizontal="left" vertical="center"/>
    </xf>
    <xf numFmtId="0" fontId="1" fillId="0" borderId="94" xfId="49" applyFont="1" applyBorder="1" applyAlignment="1">
      <alignment horizontal="left" vertical="center"/>
    </xf>
    <xf numFmtId="0" fontId="1" fillId="0" borderId="95" xfId="49" applyFont="1" applyBorder="1" applyAlignment="1">
      <alignment horizontal="left" vertical="center"/>
    </xf>
    <xf numFmtId="0" fontId="1" fillId="0" borderId="96" xfId="49" applyFont="1" applyBorder="1" applyAlignment="1">
      <alignment horizontal="left" vertical="center"/>
    </xf>
    <xf numFmtId="0" fontId="1" fillId="0" borderId="97" xfId="49" applyFont="1" applyBorder="1" applyAlignment="1">
      <alignment horizontal="left" vertical="center"/>
    </xf>
    <xf numFmtId="0" fontId="1" fillId="0" borderId="98" xfId="49" applyFont="1" applyBorder="1" applyAlignment="1">
      <alignment horizontal="left" vertical="center"/>
    </xf>
    <xf numFmtId="3" fontId="1" fillId="0" borderId="93" xfId="49" applyNumberFormat="1" applyFont="1" applyBorder="1" applyAlignment="1">
      <alignment horizontal="right" vertical="center"/>
    </xf>
    <xf numFmtId="3" fontId="1" fillId="0" borderId="97" xfId="49" applyNumberFormat="1" applyFont="1" applyBorder="1" applyAlignment="1">
      <alignment horizontal="right" vertical="center"/>
    </xf>
    <xf numFmtId="3" fontId="1" fillId="0" borderId="98" xfId="49" applyNumberFormat="1" applyFont="1" applyBorder="1" applyAlignment="1">
      <alignment horizontal="right" vertical="center"/>
    </xf>
    <xf numFmtId="0" fontId="1" fillId="0" borderId="99" xfId="49" applyFont="1" applyBorder="1" applyAlignment="1">
      <alignment horizontal="left" vertical="center"/>
    </xf>
    <xf numFmtId="0" fontId="1" fillId="0" borderId="77" xfId="49" applyFont="1" applyBorder="1" applyAlignment="1">
      <alignment horizontal="right" vertical="center"/>
    </xf>
    <xf numFmtId="0" fontId="1" fillId="0" borderId="83" xfId="49" applyFont="1" applyBorder="1" applyAlignment="1">
      <alignment horizontal="left" vertical="center"/>
    </xf>
    <xf numFmtId="0" fontId="1" fillId="0" borderId="64" xfId="49" applyFont="1" applyBorder="1" applyAlignment="1">
      <alignment horizontal="right" vertical="center"/>
    </xf>
    <xf numFmtId="0" fontId="1" fillId="0" borderId="100" xfId="49" applyFont="1" applyBorder="1" applyAlignment="1">
      <alignment horizontal="left" vertical="center"/>
    </xf>
    <xf numFmtId="169" fontId="1" fillId="0" borderId="101" xfId="49" applyNumberFormat="1" applyFont="1" applyBorder="1" applyAlignment="1">
      <alignment horizontal="right" vertical="center"/>
    </xf>
    <xf numFmtId="0" fontId="1" fillId="0" borderId="102" xfId="49" applyFont="1" applyBorder="1" applyAlignment="1">
      <alignment horizontal="center" vertical="center"/>
    </xf>
    <xf numFmtId="0" fontId="1" fillId="0" borderId="103" xfId="49" applyFont="1" applyBorder="1" applyAlignment="1">
      <alignment horizontal="left" vertical="center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172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104" xfId="0" applyFont="1" applyBorder="1" applyAlignment="1">
      <alignment horizontal="center"/>
    </xf>
    <xf numFmtId="0" fontId="1" fillId="0" borderId="105" xfId="0" applyFont="1" applyBorder="1" applyAlignment="1">
      <alignment horizontal="center"/>
    </xf>
    <xf numFmtId="0" fontId="1" fillId="0" borderId="106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7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7" fontId="1" fillId="0" borderId="0" xfId="0" applyNumberFormat="1" applyFont="1" applyProtection="1">
      <protection locked="0"/>
    </xf>
    <xf numFmtId="0" fontId="1" fillId="0" borderId="104" xfId="0" applyFont="1" applyBorder="1" applyAlignment="1" applyProtection="1">
      <alignment horizontal="left"/>
      <protection locked="0"/>
    </xf>
    <xf numFmtId="0" fontId="1" fillId="0" borderId="107" xfId="0" applyFont="1" applyBorder="1" applyAlignment="1" applyProtection="1">
      <alignment horizontal="center"/>
      <protection locked="0"/>
    </xf>
    <xf numFmtId="0" fontId="1" fillId="0" borderId="106" xfId="0" applyFont="1" applyBorder="1" applyAlignment="1" applyProtection="1">
      <alignment horizontal="left"/>
      <protection locked="0"/>
    </xf>
    <xf numFmtId="0" fontId="1" fillId="0" borderId="106" xfId="0" applyFont="1" applyBorder="1" applyAlignment="1" applyProtection="1">
      <alignment horizontal="left" vertical="center"/>
      <protection locked="0"/>
    </xf>
    <xf numFmtId="0" fontId="1" fillId="0" borderId="108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2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5" fontId="1" fillId="0" borderId="0" xfId="0" applyNumberFormat="1" applyFont="1" applyAlignment="1">
      <alignment vertical="top"/>
    </xf>
    <xf numFmtId="49" fontId="1" fillId="0" borderId="0" xfId="0" applyNumberFormat="1" applyFont="1"/>
    <xf numFmtId="0" fontId="1" fillId="0" borderId="106" xfId="0" applyFont="1" applyBorder="1" applyAlignment="1">
      <alignment horizontal="center" vertical="center"/>
    </xf>
    <xf numFmtId="0" fontId="1" fillId="0" borderId="109" xfId="0" applyFont="1" applyBorder="1" applyAlignment="1">
      <alignment horizontal="centerContinuous"/>
    </xf>
    <xf numFmtId="0" fontId="1" fillId="0" borderId="110" xfId="0" applyFont="1" applyBorder="1" applyAlignment="1">
      <alignment horizontal="centerContinuous"/>
    </xf>
    <xf numFmtId="0" fontId="1" fillId="0" borderId="111" xfId="0" applyFont="1" applyBorder="1" applyAlignment="1">
      <alignment horizontal="centerContinuous"/>
    </xf>
    <xf numFmtId="0" fontId="1" fillId="0" borderId="107" xfId="0" applyFont="1" applyBorder="1" applyAlignment="1">
      <alignment horizontal="center"/>
    </xf>
    <xf numFmtId="0" fontId="1" fillId="0" borderId="108" xfId="0" applyFont="1" applyBorder="1" applyAlignment="1">
      <alignment horizontal="center"/>
    </xf>
    <xf numFmtId="0" fontId="6" fillId="0" borderId="107" xfId="0" applyFont="1" applyBorder="1" applyAlignment="1" applyProtection="1">
      <alignment horizontal="center"/>
      <protection locked="0"/>
    </xf>
    <xf numFmtId="0" fontId="6" fillId="0" borderId="104" xfId="0" applyFont="1" applyBorder="1" applyAlignment="1" applyProtection="1">
      <alignment horizontal="center"/>
      <protection locked="0"/>
    </xf>
    <xf numFmtId="0" fontId="1" fillId="0" borderId="104" xfId="0" applyFont="1" applyBorder="1" applyAlignment="1" applyProtection="1">
      <alignment horizontal="center"/>
      <protection locked="0"/>
    </xf>
    <xf numFmtId="0" fontId="6" fillId="0" borderId="108" xfId="0" applyFont="1" applyBorder="1" applyAlignment="1" applyProtection="1">
      <alignment horizontal="center"/>
      <protection locked="0"/>
    </xf>
    <xf numFmtId="0" fontId="6" fillId="0" borderId="106" xfId="0" applyFont="1" applyBorder="1" applyAlignment="1" applyProtection="1">
      <alignment horizontal="center"/>
      <protection locked="0"/>
    </xf>
    <xf numFmtId="0" fontId="1" fillId="0" borderId="106" xfId="0" applyFont="1" applyBorder="1" applyAlignment="1" applyProtection="1">
      <alignment horizontal="center"/>
      <protection locked="0"/>
    </xf>
    <xf numFmtId="167" fontId="1" fillId="0" borderId="106" xfId="0" applyNumberFormat="1" applyFont="1" applyBorder="1"/>
    <xf numFmtId="0" fontId="1" fillId="0" borderId="106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104" xfId="0" applyNumberFormat="1" applyFont="1" applyBorder="1" applyAlignment="1">
      <alignment horizontal="left"/>
    </xf>
    <xf numFmtId="0" fontId="1" fillId="0" borderId="104" xfId="0" applyFont="1" applyBorder="1" applyAlignment="1">
      <alignment horizontal="right"/>
    </xf>
    <xf numFmtId="49" fontId="1" fillId="0" borderId="106" xfId="0" applyNumberFormat="1" applyFont="1" applyBorder="1" applyAlignment="1">
      <alignment horizontal="left"/>
    </xf>
    <xf numFmtId="0" fontId="1" fillId="0" borderId="106" xfId="0" applyFont="1" applyBorder="1" applyAlignment="1">
      <alignment horizontal="right"/>
    </xf>
    <xf numFmtId="4" fontId="1" fillId="0" borderId="71" xfId="49" applyNumberFormat="1" applyFont="1" applyBorder="1" applyAlignment="1">
      <alignment horizontal="right" vertical="center"/>
    </xf>
    <xf numFmtId="4" fontId="1" fillId="0" borderId="72" xfId="49" applyNumberFormat="1" applyFont="1" applyBorder="1" applyAlignment="1">
      <alignment horizontal="right" vertical="center"/>
    </xf>
    <xf numFmtId="4" fontId="1" fillId="0" borderId="48" xfId="49" applyNumberFormat="1" applyFont="1" applyBorder="1" applyAlignment="1">
      <alignment horizontal="right" vertical="center"/>
    </xf>
    <xf numFmtId="4" fontId="1" fillId="0" borderId="84" xfId="49" applyNumberFormat="1" applyFont="1" applyBorder="1" applyAlignment="1">
      <alignment horizontal="right" vertical="center"/>
    </xf>
    <xf numFmtId="4" fontId="1" fillId="0" borderId="76" xfId="49" applyNumberFormat="1" applyFont="1" applyBorder="1" applyAlignment="1">
      <alignment horizontal="right" vertical="center"/>
    </xf>
    <xf numFmtId="4" fontId="1" fillId="0" borderId="50" xfId="49" applyNumberFormat="1" applyFont="1" applyBorder="1" applyAlignment="1">
      <alignment horizontal="right" vertical="center"/>
    </xf>
    <xf numFmtId="4" fontId="1" fillId="0" borderId="77" xfId="49" applyNumberFormat="1" applyFont="1" applyBorder="1" applyAlignment="1">
      <alignment horizontal="right" vertical="center"/>
    </xf>
    <xf numFmtId="4" fontId="1" fillId="0" borderId="78" xfId="49" applyNumberFormat="1" applyFont="1" applyBorder="1" applyAlignment="1">
      <alignment horizontal="right" vertical="center"/>
    </xf>
    <xf numFmtId="4" fontId="1" fillId="0" borderId="83" xfId="49" applyNumberFormat="1" applyFont="1" applyBorder="1" applyAlignment="1">
      <alignment horizontal="right" vertical="center"/>
    </xf>
    <xf numFmtId="49" fontId="3" fillId="0" borderId="0" xfId="0" applyNumberFormat="1" applyFont="1" applyAlignment="1">
      <alignment vertical="top"/>
    </xf>
    <xf numFmtId="49" fontId="6" fillId="0" borderId="0" xfId="0" applyNumberFormat="1" applyFont="1" applyAlignment="1">
      <alignment horizontal="left" vertical="top" wrapText="1"/>
    </xf>
    <xf numFmtId="167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172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175" fontId="6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172" fontId="3" fillId="0" borderId="0" xfId="0" applyNumberFormat="1" applyFont="1" applyAlignment="1">
      <alignment vertical="top"/>
    </xf>
    <xf numFmtId="167" fontId="3" fillId="0" borderId="0" xfId="0" applyNumberFormat="1" applyFont="1" applyAlignment="1">
      <alignment vertical="top"/>
    </xf>
    <xf numFmtId="49" fontId="4" fillId="0" borderId="0" xfId="1" applyNumberFormat="1" applyFont="1"/>
    <xf numFmtId="49" fontId="3" fillId="0" borderId="0" xfId="0" applyNumberFormat="1" applyFont="1" applyAlignment="1">
      <alignment horizontal="left" vertical="top" wrapText="1"/>
    </xf>
    <xf numFmtId="0" fontId="30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</cellXfs>
  <cellStyles count="80">
    <cellStyle name="1 000 Sk" xfId="60"/>
    <cellStyle name="1 000,-  Sk" xfId="22"/>
    <cellStyle name="1 000,- Kč" xfId="47"/>
    <cellStyle name="1 000,- Sk" xfId="58"/>
    <cellStyle name="1000 Sk_fakturuj99" xfId="31"/>
    <cellStyle name="20 % – Zvýraznění1" xfId="53"/>
    <cellStyle name="20 % – Zvýraznění2" xfId="57"/>
    <cellStyle name="20 % – Zvýraznění3" xfId="29"/>
    <cellStyle name="20 % – Zvýraznění4" xfId="61"/>
    <cellStyle name="20 % – Zvýraznění5" xfId="62"/>
    <cellStyle name="20 % – Zvýraznění6" xfId="63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/>
    <cellStyle name="40 % – Zvýraznění2" xfId="64"/>
    <cellStyle name="40 % – Zvýraznění3" xfId="65"/>
    <cellStyle name="40 % – Zvýraznění4" xfId="66"/>
    <cellStyle name="40 % – Zvýraznění5" xfId="36"/>
    <cellStyle name="40 % – Zvýraznění6" xfId="67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50" builtinId="43" customBuiltin="1"/>
    <cellStyle name="40 % - zvýraznenie5" xfId="52" builtinId="47" customBuiltin="1"/>
    <cellStyle name="40 % - zvýraznenie6" xfId="56" builtinId="51" customBuiltin="1"/>
    <cellStyle name="60 % – Zvýraznění1" xfId="68"/>
    <cellStyle name="60 % – Zvýraznění2" xfId="69"/>
    <cellStyle name="60 % – Zvýraznění3" xfId="70"/>
    <cellStyle name="60 % – Zvýraznění4" xfId="71"/>
    <cellStyle name="60 % – Zvýraznění5" xfId="72"/>
    <cellStyle name="60 % – Zvýraznění6" xfId="73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4" builtinId="48" customBuiltin="1"/>
    <cellStyle name="60 % - zvýraznenie6" xfId="59" builtinId="52" customBuiltin="1"/>
    <cellStyle name="Celkem" xfId="74"/>
    <cellStyle name="Čiarka" xfId="3" builtinId="3" customBuiltin="1"/>
    <cellStyle name="Čiarka [0]" xfId="4" builtinId="6" customBuiltin="1"/>
    <cellStyle name="data" xfId="75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6"/>
    <cellStyle name="Neutrálna" xfId="35" builtinId="28" customBuiltin="1"/>
    <cellStyle name="Normálna" xfId="0" builtinId="0" customBuiltin="1"/>
    <cellStyle name="normálne_KLs" xfId="1"/>
    <cellStyle name="normálne_KLv" xfId="49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7"/>
    <cellStyle name="Text upozornění" xfId="78"/>
    <cellStyle name="Text upozornenia" xfId="15" builtinId="11" customBuiltin="1"/>
    <cellStyle name="TEXT1" xfId="79"/>
    <cellStyle name="Titul" xfId="17" builtinId="15" customBuiltin="1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1" builtinId="45" customBuiltin="1"/>
    <cellStyle name="Zvýraznenie6" xfId="55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534035</xdr:colOff>
      <xdr:row>32</xdr:row>
      <xdr:rowOff>9525</xdr:rowOff>
    </xdr:from>
    <xdr:to>
      <xdr:col>5</xdr:col>
      <xdr:colOff>534035</xdr:colOff>
      <xdr:row>40</xdr:row>
      <xdr:rowOff>228600</xdr:rowOff>
    </xdr:to>
    <xdr:sp macro="" textlink="" fLocksText="0">
      <xdr:nvSpPr>
        <xdr:cNvPr id="2" name="Line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SpPr>
          <a:extLst>
            <a:ext uri="smNativeData">
              <pm:smNativeData xmlns:pm="smNativeData" xmlns="" val="SMDATA_11_QSbFXxMAAAAlAAAACgAAAI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B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BcAAAAUAAAAAAAAAAAAAAD/fwAA/38AAAAAAAAJAAAABAAAAAAAAAAMAAAAEAAAAAAAAAAAAAAAAAAAAAAAAAAeAAAAaAAAAAAAAAAAAAAAAAAAAAAAAAAAAAAAECcAABAnAAAAAAAAAAAAAAAAAAAAAAAAAAAAAAAAAAAAAAAAAAAAABQAAAAAAAAAwMD/AAAAAABkAAAAMgAAAAAAAABkAAAAAAAAAH9/fwAKAAAAIQAAADAAAAAsAAAAIAAAAAUAAAArACoCKAAAAAUAAAAABCoCURQAAOEtAAAAAAAAmQwAAAAAAAA="/>
            </a:ext>
          </a:extLst>
        </xdr:cNvSpPr>
      </xdr:nvSpPr>
      <xdr:spPr>
        <a:xfrm>
          <a:off x="3302635" y="7458075"/>
          <a:ext cx="0" cy="2047875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headEnd type="none" w="med" len="med"/>
          <a:tailEnd type="none" w="med" len="med"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43"/>
  <sheetViews>
    <sheetView showGridLines="0" tabSelected="1" workbookViewId="0">
      <pane xSplit="4" ySplit="11" topLeftCell="E93" activePane="bottomRight" state="frozen"/>
      <selection pane="topRight"/>
      <selection pane="bottomLeft"/>
      <selection pane="bottomRight" activeCell="G103" sqref="G103"/>
    </sheetView>
  </sheetViews>
  <sheetFormatPr defaultRowHeight="12.75"/>
  <cols>
    <col min="1" max="1" width="6.7109375" style="108" customWidth="1"/>
    <col min="2" max="2" width="3.7109375" style="109" customWidth="1"/>
    <col min="3" max="3" width="13" style="110" customWidth="1"/>
    <col min="4" max="4" width="35.7109375" style="111" customWidth="1"/>
    <col min="5" max="5" width="10.7109375" style="112" customWidth="1"/>
    <col min="6" max="6" width="5.28515625" style="113" customWidth="1"/>
    <col min="7" max="7" width="8.7109375" style="114" customWidth="1"/>
    <col min="8" max="9" width="9.7109375" style="114" hidden="1" customWidth="1"/>
    <col min="10" max="10" width="9.7109375" style="114" customWidth="1"/>
    <col min="11" max="11" width="7.42578125" style="115" hidden="1" customWidth="1"/>
    <col min="12" max="12" width="8.28515625" style="115" hidden="1" customWidth="1"/>
    <col min="13" max="13" width="9.140625" style="112" hidden="1"/>
    <col min="14" max="14" width="7" style="112" hidden="1" customWidth="1"/>
    <col min="15" max="15" width="3.5703125" style="113" customWidth="1"/>
    <col min="16" max="16" width="12.7109375" style="113" hidden="1" customWidth="1"/>
    <col min="17" max="19" width="13.28515625" style="112" hidden="1" customWidth="1"/>
    <col min="20" max="20" width="10.5703125" style="116" hidden="1" customWidth="1"/>
    <col min="21" max="21" width="10.28515625" style="116" hidden="1" customWidth="1"/>
    <col min="22" max="22" width="5.7109375" style="116" hidden="1" customWidth="1"/>
    <col min="23" max="23" width="9.140625" style="117" hidden="1"/>
    <col min="24" max="25" width="5.7109375" style="113" hidden="1" customWidth="1"/>
    <col min="26" max="26" width="7.5703125" style="113" hidden="1" customWidth="1"/>
    <col min="27" max="27" width="24.85546875" style="113" hidden="1" customWidth="1"/>
    <col min="28" max="28" width="4.28515625" style="113" hidden="1" customWidth="1"/>
    <col min="29" max="29" width="8.28515625" style="113" hidden="1" customWidth="1"/>
    <col min="30" max="30" width="8.7109375" style="113" hidden="1" customWidth="1"/>
    <col min="31" max="34" width="9.140625" style="113" hidden="1"/>
    <col min="35" max="35" width="9.140625" style="87"/>
    <col min="36" max="37" width="0" style="87" hidden="1" customWidth="1"/>
    <col min="38" max="16384" width="9.140625" style="87"/>
  </cols>
  <sheetData>
    <row r="1" spans="1:37" ht="15.75">
      <c r="A1" s="166" t="s">
        <v>396</v>
      </c>
      <c r="B1" s="167"/>
      <c r="C1" s="167"/>
      <c r="D1" s="167"/>
    </row>
    <row r="2" spans="1:37" ht="24">
      <c r="A2" s="90" t="s">
        <v>117</v>
      </c>
      <c r="B2" s="87"/>
      <c r="C2" s="87"/>
      <c r="D2" s="87"/>
      <c r="E2" s="90" t="s">
        <v>118</v>
      </c>
      <c r="F2" s="87"/>
      <c r="G2" s="2"/>
      <c r="H2" s="87"/>
      <c r="I2" s="87"/>
      <c r="J2" s="2"/>
      <c r="K2" s="88"/>
      <c r="L2" s="87"/>
      <c r="M2" s="87"/>
      <c r="N2" s="87"/>
      <c r="O2" s="87"/>
      <c r="P2" s="87"/>
      <c r="Q2" s="89"/>
      <c r="R2" s="89"/>
      <c r="S2" s="89"/>
      <c r="T2" s="87"/>
      <c r="U2" s="87"/>
      <c r="V2" s="87"/>
      <c r="W2" s="87"/>
      <c r="X2" s="87"/>
      <c r="Y2" s="87"/>
      <c r="Z2" s="84" t="s">
        <v>5</v>
      </c>
      <c r="AA2" s="164" t="s">
        <v>6</v>
      </c>
      <c r="AB2" s="84" t="s">
        <v>7</v>
      </c>
      <c r="AC2" s="84" t="s">
        <v>8</v>
      </c>
      <c r="AD2" s="84" t="s">
        <v>9</v>
      </c>
      <c r="AE2" s="133" t="s">
        <v>10</v>
      </c>
      <c r="AF2" s="134" t="s">
        <v>11</v>
      </c>
      <c r="AG2" s="87"/>
      <c r="AH2" s="87"/>
    </row>
    <row r="3" spans="1:37">
      <c r="A3" s="90" t="s">
        <v>119</v>
      </c>
      <c r="B3" s="87"/>
      <c r="C3" s="87"/>
      <c r="D3" s="87"/>
      <c r="E3" s="90" t="s">
        <v>120</v>
      </c>
      <c r="F3" s="87"/>
      <c r="G3" s="2"/>
      <c r="H3" s="118"/>
      <c r="I3" s="87"/>
      <c r="J3" s="2"/>
      <c r="K3" s="88"/>
      <c r="L3" s="87"/>
      <c r="M3" s="87"/>
      <c r="N3" s="87"/>
      <c r="O3" s="87"/>
      <c r="P3" s="87"/>
      <c r="Q3" s="89"/>
      <c r="R3" s="89"/>
      <c r="S3" s="89"/>
      <c r="T3" s="87"/>
      <c r="U3" s="87"/>
      <c r="V3" s="87"/>
      <c r="W3" s="87"/>
      <c r="X3" s="87"/>
      <c r="Y3" s="87"/>
      <c r="Z3" s="84" t="s">
        <v>12</v>
      </c>
      <c r="AA3" s="85" t="s">
        <v>13</v>
      </c>
      <c r="AB3" s="85" t="s">
        <v>14</v>
      </c>
      <c r="AC3" s="85"/>
      <c r="AD3" s="86"/>
      <c r="AE3" s="133">
        <v>1</v>
      </c>
      <c r="AF3" s="135">
        <v>123.5</v>
      </c>
      <c r="AG3" s="87"/>
      <c r="AH3" s="87"/>
    </row>
    <row r="4" spans="1:37">
      <c r="A4" s="90" t="s">
        <v>15</v>
      </c>
      <c r="B4" s="87"/>
      <c r="C4" s="87"/>
      <c r="D4" s="87"/>
      <c r="E4" s="90" t="s">
        <v>121</v>
      </c>
      <c r="F4" s="87"/>
      <c r="G4" s="2"/>
      <c r="H4" s="87"/>
      <c r="I4" s="87"/>
      <c r="J4" s="2"/>
      <c r="K4" s="88"/>
      <c r="L4" s="87"/>
      <c r="M4" s="87"/>
      <c r="N4" s="87"/>
      <c r="O4" s="87"/>
      <c r="P4" s="87"/>
      <c r="Q4" s="89"/>
      <c r="R4" s="89"/>
      <c r="S4" s="89"/>
      <c r="T4" s="87"/>
      <c r="U4" s="87"/>
      <c r="V4" s="87"/>
      <c r="W4" s="87"/>
      <c r="X4" s="87"/>
      <c r="Y4" s="87"/>
      <c r="Z4" s="84" t="s">
        <v>16</v>
      </c>
      <c r="AA4" s="85" t="s">
        <v>17</v>
      </c>
      <c r="AB4" s="85" t="s">
        <v>14</v>
      </c>
      <c r="AC4" s="85" t="s">
        <v>18</v>
      </c>
      <c r="AD4" s="86" t="s">
        <v>19</v>
      </c>
      <c r="AE4" s="133">
        <v>2</v>
      </c>
      <c r="AF4" s="136">
        <v>123.46</v>
      </c>
      <c r="AG4" s="87"/>
      <c r="AH4" s="87"/>
    </row>
    <row r="5" spans="1:37">
      <c r="A5" s="87"/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9"/>
      <c r="R5" s="89"/>
      <c r="S5" s="89"/>
      <c r="T5" s="87"/>
      <c r="U5" s="87"/>
      <c r="V5" s="87"/>
      <c r="W5" s="87"/>
      <c r="X5" s="87"/>
      <c r="Y5" s="87"/>
      <c r="Z5" s="84" t="s">
        <v>20</v>
      </c>
      <c r="AA5" s="85" t="s">
        <v>21</v>
      </c>
      <c r="AB5" s="85" t="s">
        <v>14</v>
      </c>
      <c r="AC5" s="85"/>
      <c r="AD5" s="86"/>
      <c r="AE5" s="133">
        <v>3</v>
      </c>
      <c r="AF5" s="137">
        <v>123.45699999999999</v>
      </c>
      <c r="AG5" s="87"/>
      <c r="AH5" s="87"/>
    </row>
    <row r="6" spans="1:37">
      <c r="A6" s="90" t="s">
        <v>122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9"/>
      <c r="R6" s="89"/>
      <c r="S6" s="89"/>
      <c r="T6" s="87"/>
      <c r="U6" s="87"/>
      <c r="V6" s="87"/>
      <c r="W6" s="87"/>
      <c r="X6" s="87"/>
      <c r="Y6" s="87"/>
      <c r="Z6" s="84" t="s">
        <v>22</v>
      </c>
      <c r="AA6" s="85" t="s">
        <v>17</v>
      </c>
      <c r="AB6" s="85" t="s">
        <v>14</v>
      </c>
      <c r="AC6" s="85" t="s">
        <v>18</v>
      </c>
      <c r="AD6" s="86" t="s">
        <v>19</v>
      </c>
      <c r="AE6" s="133">
        <v>4</v>
      </c>
      <c r="AF6" s="138">
        <v>123.4567</v>
      </c>
      <c r="AG6" s="87"/>
      <c r="AH6" s="87"/>
    </row>
    <row r="7" spans="1:37">
      <c r="A7" s="90" t="s">
        <v>123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9"/>
      <c r="R7" s="89"/>
      <c r="S7" s="89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  <c r="AE7" s="133" t="s">
        <v>23</v>
      </c>
      <c r="AF7" s="136">
        <v>123.46</v>
      </c>
      <c r="AG7" s="87"/>
      <c r="AH7" s="87"/>
    </row>
    <row r="8" spans="1:37">
      <c r="A8" s="90"/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9"/>
      <c r="R8" s="89"/>
      <c r="S8" s="89"/>
      <c r="T8" s="87"/>
      <c r="U8" s="87"/>
      <c r="V8" s="87"/>
      <c r="W8" s="87"/>
      <c r="X8" s="87"/>
      <c r="Y8" s="87"/>
      <c r="Z8" s="87"/>
      <c r="AA8" s="87"/>
      <c r="AB8" s="87"/>
      <c r="AC8" s="87"/>
      <c r="AD8" s="87"/>
      <c r="AE8" s="87"/>
      <c r="AF8" s="87"/>
      <c r="AG8" s="87"/>
      <c r="AH8" s="87"/>
    </row>
    <row r="9" spans="1:37" ht="13.5">
      <c r="A9" s="87" t="s">
        <v>124</v>
      </c>
      <c r="B9" s="1"/>
      <c r="C9" s="118"/>
      <c r="D9" s="91" t="str">
        <f>CONCATENATE(AA3," ",AB3," ",AC3," ",AD3)</f>
        <v xml:space="preserve">Prehľad rozpočtových nákladov v EUR  </v>
      </c>
      <c r="E9" s="89"/>
      <c r="F9" s="87"/>
      <c r="G9" s="2"/>
      <c r="H9" s="2"/>
      <c r="I9" s="2"/>
      <c r="J9" s="2"/>
      <c r="K9" s="88"/>
      <c r="L9" s="88"/>
      <c r="M9" s="89"/>
      <c r="N9" s="89"/>
      <c r="O9" s="87"/>
      <c r="P9" s="87"/>
      <c r="Q9" s="89"/>
      <c r="R9" s="89"/>
      <c r="S9" s="89"/>
      <c r="T9" s="87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</row>
    <row r="10" spans="1:37">
      <c r="A10" s="92" t="s">
        <v>24</v>
      </c>
      <c r="B10" s="92" t="s">
        <v>25</v>
      </c>
      <c r="C10" s="92" t="s">
        <v>26</v>
      </c>
      <c r="D10" s="92" t="s">
        <v>27</v>
      </c>
      <c r="E10" s="92" t="s">
        <v>28</v>
      </c>
      <c r="F10" s="92" t="s">
        <v>29</v>
      </c>
      <c r="G10" s="92" t="s">
        <v>30</v>
      </c>
      <c r="H10" s="92" t="s">
        <v>31</v>
      </c>
      <c r="I10" s="92" t="s">
        <v>32</v>
      </c>
      <c r="J10" s="92" t="s">
        <v>33</v>
      </c>
      <c r="K10" s="120" t="s">
        <v>34</v>
      </c>
      <c r="L10" s="121"/>
      <c r="M10" s="122" t="s">
        <v>35</v>
      </c>
      <c r="N10" s="121"/>
      <c r="O10" s="92" t="s">
        <v>4</v>
      </c>
      <c r="P10" s="123" t="s">
        <v>36</v>
      </c>
      <c r="Q10" s="92" t="s">
        <v>28</v>
      </c>
      <c r="R10" s="92" t="s">
        <v>28</v>
      </c>
      <c r="S10" s="123" t="s">
        <v>28</v>
      </c>
      <c r="T10" s="125" t="s">
        <v>37</v>
      </c>
      <c r="U10" s="126" t="s">
        <v>38</v>
      </c>
      <c r="V10" s="127" t="s">
        <v>39</v>
      </c>
      <c r="W10" s="92" t="s">
        <v>40</v>
      </c>
      <c r="X10" s="92" t="s">
        <v>41</v>
      </c>
      <c r="Y10" s="92" t="s">
        <v>42</v>
      </c>
      <c r="Z10" s="139" t="s">
        <v>43</v>
      </c>
      <c r="AA10" s="139" t="s">
        <v>44</v>
      </c>
      <c r="AB10" s="92" t="s">
        <v>39</v>
      </c>
      <c r="AC10" s="92" t="s">
        <v>45</v>
      </c>
      <c r="AD10" s="92" t="s">
        <v>46</v>
      </c>
      <c r="AE10" s="140" t="s">
        <v>47</v>
      </c>
      <c r="AF10" s="140" t="s">
        <v>48</v>
      </c>
      <c r="AG10" s="140" t="s">
        <v>28</v>
      </c>
      <c r="AH10" s="140" t="s">
        <v>49</v>
      </c>
      <c r="AJ10" s="87" t="s">
        <v>145</v>
      </c>
      <c r="AK10" s="87" t="s">
        <v>147</v>
      </c>
    </row>
    <row r="11" spans="1:37">
      <c r="A11" s="94" t="s">
        <v>50</v>
      </c>
      <c r="B11" s="94" t="s">
        <v>51</v>
      </c>
      <c r="C11" s="119"/>
      <c r="D11" s="94" t="s">
        <v>52</v>
      </c>
      <c r="E11" s="94" t="s">
        <v>53</v>
      </c>
      <c r="F11" s="94" t="s">
        <v>54</v>
      </c>
      <c r="G11" s="94" t="s">
        <v>55</v>
      </c>
      <c r="H11" s="94" t="s">
        <v>56</v>
      </c>
      <c r="I11" s="94" t="s">
        <v>57</v>
      </c>
      <c r="J11" s="94"/>
      <c r="K11" s="94" t="s">
        <v>30</v>
      </c>
      <c r="L11" s="94" t="s">
        <v>33</v>
      </c>
      <c r="M11" s="124" t="s">
        <v>30</v>
      </c>
      <c r="N11" s="94" t="s">
        <v>33</v>
      </c>
      <c r="O11" s="94" t="s">
        <v>58</v>
      </c>
      <c r="P11" s="124"/>
      <c r="Q11" s="94" t="s">
        <v>59</v>
      </c>
      <c r="R11" s="94" t="s">
        <v>60</v>
      </c>
      <c r="S11" s="124" t="s">
        <v>61</v>
      </c>
      <c r="T11" s="128" t="s">
        <v>62</v>
      </c>
      <c r="U11" s="129" t="s">
        <v>63</v>
      </c>
      <c r="V11" s="130" t="s">
        <v>64</v>
      </c>
      <c r="W11" s="131"/>
      <c r="X11" s="132"/>
      <c r="Y11" s="132"/>
      <c r="Z11" s="141" t="s">
        <v>65</v>
      </c>
      <c r="AA11" s="141" t="s">
        <v>50</v>
      </c>
      <c r="AB11" s="94" t="s">
        <v>66</v>
      </c>
      <c r="AC11" s="132"/>
      <c r="AD11" s="132"/>
      <c r="AE11" s="142"/>
      <c r="AF11" s="142"/>
      <c r="AG11" s="142"/>
      <c r="AH11" s="142"/>
      <c r="AJ11" s="87" t="s">
        <v>146</v>
      </c>
      <c r="AK11" s="87" t="s">
        <v>148</v>
      </c>
    </row>
    <row r="13" spans="1:37">
      <c r="B13" s="152" t="s">
        <v>149</v>
      </c>
    </row>
    <row r="14" spans="1:37">
      <c r="B14" s="110" t="s">
        <v>150</v>
      </c>
    </row>
    <row r="15" spans="1:37">
      <c r="A15" s="108">
        <v>1</v>
      </c>
      <c r="B15" s="109" t="s">
        <v>151</v>
      </c>
      <c r="C15" s="110" t="s">
        <v>152</v>
      </c>
      <c r="D15" s="111" t="s">
        <v>153</v>
      </c>
      <c r="E15" s="112">
        <v>0.193</v>
      </c>
      <c r="F15" s="113" t="s">
        <v>154</v>
      </c>
      <c r="H15" s="114">
        <f>ROUND(E15*G15,2)</f>
        <v>0</v>
      </c>
      <c r="J15" s="114">
        <f>ROUND(E15*G15,2)</f>
        <v>0</v>
      </c>
      <c r="K15" s="115">
        <v>2.2075499999999999</v>
      </c>
      <c r="L15" s="115">
        <f>E15*K15</f>
        <v>0.42605715</v>
      </c>
      <c r="N15" s="112">
        <f>E15*M15</f>
        <v>0</v>
      </c>
      <c r="O15" s="113">
        <v>20</v>
      </c>
      <c r="P15" s="113" t="s">
        <v>155</v>
      </c>
      <c r="V15" s="116" t="s">
        <v>108</v>
      </c>
      <c r="W15" s="117">
        <v>0.1</v>
      </c>
      <c r="X15" s="110" t="s">
        <v>156</v>
      </c>
      <c r="Y15" s="110" t="s">
        <v>152</v>
      </c>
      <c r="Z15" s="113" t="s">
        <v>157</v>
      </c>
      <c r="AB15" s="113">
        <v>1</v>
      </c>
      <c r="AC15" s="113" t="s">
        <v>158</v>
      </c>
      <c r="AJ15" s="87" t="s">
        <v>159</v>
      </c>
      <c r="AK15" s="87" t="s">
        <v>160</v>
      </c>
    </row>
    <row r="16" spans="1:37">
      <c r="D16" s="153" t="s">
        <v>161</v>
      </c>
      <c r="E16" s="154"/>
      <c r="F16" s="155"/>
      <c r="G16" s="156"/>
      <c r="H16" s="156"/>
      <c r="I16" s="156"/>
      <c r="J16" s="156"/>
      <c r="K16" s="157"/>
      <c r="L16" s="157"/>
      <c r="M16" s="154"/>
      <c r="N16" s="154"/>
      <c r="O16" s="155"/>
      <c r="P16" s="155"/>
      <c r="Q16" s="154"/>
      <c r="R16" s="154"/>
      <c r="S16" s="154"/>
      <c r="T16" s="158"/>
      <c r="U16" s="158"/>
      <c r="V16" s="158" t="s">
        <v>0</v>
      </c>
      <c r="W16" s="159"/>
      <c r="X16" s="155"/>
    </row>
    <row r="17" spans="1:37">
      <c r="D17" s="160" t="s">
        <v>162</v>
      </c>
      <c r="E17" s="161">
        <f>J17</f>
        <v>0</v>
      </c>
      <c r="H17" s="161">
        <f>SUM(H13:H16)</f>
        <v>0</v>
      </c>
      <c r="I17" s="161">
        <f>SUM(I13:I16)</f>
        <v>0</v>
      </c>
      <c r="J17" s="161">
        <f>SUM(J13:J16)</f>
        <v>0</v>
      </c>
      <c r="L17" s="162">
        <f>SUM(L13:L16)</f>
        <v>0.42605715</v>
      </c>
      <c r="N17" s="163">
        <f>SUM(N13:N16)</f>
        <v>0</v>
      </c>
      <c r="W17" s="117">
        <f>SUM(W13:W16)</f>
        <v>0.1</v>
      </c>
    </row>
    <row r="19" spans="1:37">
      <c r="B19" s="110" t="s">
        <v>163</v>
      </c>
    </row>
    <row r="20" spans="1:37">
      <c r="A20" s="108">
        <v>2</v>
      </c>
      <c r="B20" s="109" t="s">
        <v>164</v>
      </c>
      <c r="C20" s="110" t="s">
        <v>165</v>
      </c>
      <c r="D20" s="111" t="s">
        <v>166</v>
      </c>
      <c r="E20" s="112">
        <v>243.73599999999999</v>
      </c>
      <c r="F20" s="113" t="s">
        <v>167</v>
      </c>
      <c r="H20" s="114">
        <f>ROUND(E20*G20,2)</f>
        <v>0</v>
      </c>
      <c r="J20" s="114">
        <f>ROUND(E20*G20,2)</f>
        <v>0</v>
      </c>
      <c r="L20" s="115">
        <f>E20*K20</f>
        <v>0</v>
      </c>
      <c r="N20" s="112">
        <f>E20*M20</f>
        <v>0</v>
      </c>
      <c r="O20" s="113">
        <v>20</v>
      </c>
      <c r="P20" s="113" t="s">
        <v>155</v>
      </c>
      <c r="V20" s="116" t="s">
        <v>108</v>
      </c>
      <c r="W20" s="117">
        <v>45.944000000000003</v>
      </c>
      <c r="X20" s="110" t="s">
        <v>168</v>
      </c>
      <c r="Y20" s="110" t="s">
        <v>165</v>
      </c>
      <c r="Z20" s="113" t="s">
        <v>169</v>
      </c>
      <c r="AB20" s="113">
        <v>1</v>
      </c>
      <c r="AC20" s="113" t="s">
        <v>158</v>
      </c>
      <c r="AJ20" s="87" t="s">
        <v>159</v>
      </c>
      <c r="AK20" s="87" t="s">
        <v>160</v>
      </c>
    </row>
    <row r="21" spans="1:37" ht="25.5">
      <c r="D21" s="153" t="s">
        <v>170</v>
      </c>
      <c r="E21" s="154"/>
      <c r="F21" s="155"/>
      <c r="G21" s="156"/>
      <c r="H21" s="156"/>
      <c r="I21" s="156"/>
      <c r="J21" s="156"/>
      <c r="K21" s="157"/>
      <c r="L21" s="157"/>
      <c r="M21" s="154"/>
      <c r="N21" s="154"/>
      <c r="O21" s="155"/>
      <c r="P21" s="155"/>
      <c r="Q21" s="154"/>
      <c r="R21" s="154"/>
      <c r="S21" s="154"/>
      <c r="T21" s="158"/>
      <c r="U21" s="158"/>
      <c r="V21" s="158" t="s">
        <v>0</v>
      </c>
      <c r="W21" s="159"/>
      <c r="X21" s="155"/>
    </row>
    <row r="22" spans="1:37">
      <c r="D22" s="160" t="s">
        <v>171</v>
      </c>
      <c r="E22" s="161">
        <f>J22</f>
        <v>0</v>
      </c>
      <c r="H22" s="161">
        <f>SUM(H19:H21)</f>
        <v>0</v>
      </c>
      <c r="I22" s="161">
        <f>SUM(I19:I21)</f>
        <v>0</v>
      </c>
      <c r="J22" s="161">
        <f>SUM(J19:J21)</f>
        <v>0</v>
      </c>
      <c r="L22" s="162">
        <f>SUM(L19:L21)</f>
        <v>0</v>
      </c>
      <c r="N22" s="163">
        <f>SUM(N19:N21)</f>
        <v>0</v>
      </c>
      <c r="W22" s="117">
        <f>SUM(W19:W21)</f>
        <v>45.944000000000003</v>
      </c>
    </row>
    <row r="24" spans="1:37">
      <c r="B24" s="110" t="s">
        <v>172</v>
      </c>
    </row>
    <row r="25" spans="1:37" ht="25.5">
      <c r="A25" s="108">
        <v>3</v>
      </c>
      <c r="B25" s="109" t="s">
        <v>173</v>
      </c>
      <c r="C25" s="110" t="s">
        <v>174</v>
      </c>
      <c r="D25" s="111" t="s">
        <v>175</v>
      </c>
      <c r="E25" s="112">
        <v>2.1999999999999999E-2</v>
      </c>
      <c r="F25" s="113" t="s">
        <v>154</v>
      </c>
      <c r="H25" s="114">
        <f>ROUND(E25*G25,2)</f>
        <v>0</v>
      </c>
      <c r="J25" s="114">
        <f>ROUND(E25*G25,2)</f>
        <v>0</v>
      </c>
      <c r="K25" s="115">
        <v>2.2622100000000001</v>
      </c>
      <c r="L25" s="115">
        <f>E25*K25</f>
        <v>4.976862E-2</v>
      </c>
      <c r="N25" s="112">
        <f>E25*M25</f>
        <v>0</v>
      </c>
      <c r="O25" s="113">
        <v>20</v>
      </c>
      <c r="P25" s="113" t="s">
        <v>155</v>
      </c>
      <c r="V25" s="116" t="s">
        <v>108</v>
      </c>
      <c r="W25" s="117">
        <v>8.5999999999999993E-2</v>
      </c>
      <c r="X25" s="110" t="s">
        <v>176</v>
      </c>
      <c r="Y25" s="110" t="s">
        <v>174</v>
      </c>
      <c r="Z25" s="113" t="s">
        <v>157</v>
      </c>
      <c r="AB25" s="113">
        <v>1</v>
      </c>
      <c r="AC25" s="113" t="s">
        <v>158</v>
      </c>
      <c r="AJ25" s="87" t="s">
        <v>159</v>
      </c>
      <c r="AK25" s="87" t="s">
        <v>160</v>
      </c>
    </row>
    <row r="26" spans="1:37">
      <c r="D26" s="153" t="s">
        <v>177</v>
      </c>
      <c r="E26" s="154"/>
      <c r="F26" s="155"/>
      <c r="G26" s="156"/>
      <c r="H26" s="156"/>
      <c r="I26" s="156"/>
      <c r="J26" s="156"/>
      <c r="K26" s="157"/>
      <c r="L26" s="157"/>
      <c r="M26" s="154"/>
      <c r="N26" s="154"/>
      <c r="O26" s="155"/>
      <c r="P26" s="155"/>
      <c r="Q26" s="154"/>
      <c r="R26" s="154"/>
      <c r="S26" s="154"/>
      <c r="T26" s="158"/>
      <c r="U26" s="158"/>
      <c r="V26" s="158" t="s">
        <v>0</v>
      </c>
      <c r="W26" s="159"/>
      <c r="X26" s="155"/>
    </row>
    <row r="27" spans="1:37" ht="25.5">
      <c r="A27" s="108">
        <v>4</v>
      </c>
      <c r="B27" s="109" t="s">
        <v>151</v>
      </c>
      <c r="C27" s="110" t="s">
        <v>178</v>
      </c>
      <c r="D27" s="111" t="s">
        <v>179</v>
      </c>
      <c r="E27" s="112">
        <v>47.9</v>
      </c>
      <c r="F27" s="113" t="s">
        <v>167</v>
      </c>
      <c r="H27" s="114">
        <f>ROUND(E27*G27,2)</f>
        <v>0</v>
      </c>
      <c r="J27" s="114">
        <f>ROUND(E27*G27,2)</f>
        <v>0</v>
      </c>
      <c r="K27" s="115">
        <v>7.7200000000000003E-3</v>
      </c>
      <c r="L27" s="115">
        <f>E27*K27</f>
        <v>0.36978800000000001</v>
      </c>
      <c r="N27" s="112">
        <f>E27*M27</f>
        <v>0</v>
      </c>
      <c r="O27" s="113">
        <v>20</v>
      </c>
      <c r="P27" s="113" t="s">
        <v>155</v>
      </c>
      <c r="V27" s="116" t="s">
        <v>108</v>
      </c>
      <c r="W27" s="117">
        <v>22.082000000000001</v>
      </c>
      <c r="X27" s="110" t="s">
        <v>180</v>
      </c>
      <c r="Y27" s="110" t="s">
        <v>178</v>
      </c>
      <c r="Z27" s="113" t="s">
        <v>181</v>
      </c>
      <c r="AB27" s="113">
        <v>1</v>
      </c>
      <c r="AC27" s="113" t="s">
        <v>158</v>
      </c>
      <c r="AJ27" s="87" t="s">
        <v>159</v>
      </c>
      <c r="AK27" s="87" t="s">
        <v>160</v>
      </c>
    </row>
    <row r="28" spans="1:37">
      <c r="A28" s="108">
        <v>5</v>
      </c>
      <c r="B28" s="109" t="s">
        <v>151</v>
      </c>
      <c r="C28" s="110" t="s">
        <v>182</v>
      </c>
      <c r="D28" s="111" t="s">
        <v>183</v>
      </c>
      <c r="E28" s="112">
        <v>1.931</v>
      </c>
      <c r="F28" s="113" t="s">
        <v>167</v>
      </c>
      <c r="H28" s="114">
        <f>ROUND(E28*G28,2)</f>
        <v>0</v>
      </c>
      <c r="J28" s="114">
        <f>ROUND(E28*G28,2)</f>
        <v>0</v>
      </c>
      <c r="K28" s="115">
        <v>4.5100000000000001E-2</v>
      </c>
      <c r="L28" s="115">
        <f>E28*K28</f>
        <v>8.7088100000000002E-2</v>
      </c>
      <c r="N28" s="112">
        <f>E28*M28</f>
        <v>0</v>
      </c>
      <c r="O28" s="113">
        <v>20</v>
      </c>
      <c r="P28" s="113" t="s">
        <v>155</v>
      </c>
      <c r="V28" s="116" t="s">
        <v>108</v>
      </c>
      <c r="W28" s="117">
        <v>0.745</v>
      </c>
      <c r="X28" s="110" t="s">
        <v>184</v>
      </c>
      <c r="Y28" s="110" t="s">
        <v>182</v>
      </c>
      <c r="Z28" s="113" t="s">
        <v>157</v>
      </c>
      <c r="AB28" s="113">
        <v>1</v>
      </c>
      <c r="AC28" s="113" t="s">
        <v>158</v>
      </c>
      <c r="AJ28" s="87" t="s">
        <v>159</v>
      </c>
      <c r="AK28" s="87" t="s">
        <v>160</v>
      </c>
    </row>
    <row r="29" spans="1:37">
      <c r="D29" s="153" t="s">
        <v>185</v>
      </c>
      <c r="E29" s="154"/>
      <c r="F29" s="155"/>
      <c r="G29" s="156"/>
      <c r="H29" s="156"/>
      <c r="I29" s="156"/>
      <c r="J29" s="156"/>
      <c r="K29" s="157"/>
      <c r="L29" s="157"/>
      <c r="M29" s="154"/>
      <c r="N29" s="154"/>
      <c r="O29" s="155"/>
      <c r="P29" s="155"/>
      <c r="Q29" s="154"/>
      <c r="R29" s="154"/>
      <c r="S29" s="154"/>
      <c r="T29" s="158"/>
      <c r="U29" s="158"/>
      <c r="V29" s="158" t="s">
        <v>0</v>
      </c>
      <c r="W29" s="159"/>
      <c r="X29" s="155"/>
    </row>
    <row r="30" spans="1:37">
      <c r="A30" s="108">
        <v>6</v>
      </c>
      <c r="B30" s="109" t="s">
        <v>151</v>
      </c>
      <c r="C30" s="110" t="s">
        <v>186</v>
      </c>
      <c r="D30" s="111" t="s">
        <v>187</v>
      </c>
      <c r="E30" s="112">
        <v>153</v>
      </c>
      <c r="F30" s="113" t="s">
        <v>167</v>
      </c>
      <c r="H30" s="114">
        <f>ROUND(E30*G30,2)</f>
        <v>0</v>
      </c>
      <c r="J30" s="114">
        <f>ROUND(E30*G30,2)</f>
        <v>0</v>
      </c>
      <c r="K30" s="115">
        <v>1.2E-4</v>
      </c>
      <c r="L30" s="115">
        <f>E30*K30</f>
        <v>1.8360000000000001E-2</v>
      </c>
      <c r="N30" s="112">
        <f>E30*M30</f>
        <v>0</v>
      </c>
      <c r="O30" s="113">
        <v>20</v>
      </c>
      <c r="P30" s="113" t="s">
        <v>155</v>
      </c>
      <c r="V30" s="116" t="s">
        <v>108</v>
      </c>
      <c r="W30" s="117">
        <v>3.6720000000000002</v>
      </c>
      <c r="X30" s="110" t="s">
        <v>188</v>
      </c>
      <c r="Y30" s="110" t="s">
        <v>186</v>
      </c>
      <c r="Z30" s="113" t="s">
        <v>181</v>
      </c>
      <c r="AB30" s="113">
        <v>1</v>
      </c>
      <c r="AC30" s="113" t="s">
        <v>158</v>
      </c>
      <c r="AJ30" s="87" t="s">
        <v>159</v>
      </c>
      <c r="AK30" s="87" t="s">
        <v>160</v>
      </c>
    </row>
    <row r="31" spans="1:37">
      <c r="D31" s="153" t="s">
        <v>189</v>
      </c>
      <c r="E31" s="154"/>
      <c r="F31" s="155"/>
      <c r="G31" s="156"/>
      <c r="H31" s="156"/>
      <c r="I31" s="156"/>
      <c r="J31" s="156"/>
      <c r="K31" s="157"/>
      <c r="L31" s="157"/>
      <c r="M31" s="154"/>
      <c r="N31" s="154"/>
      <c r="O31" s="155"/>
      <c r="P31" s="155"/>
      <c r="Q31" s="154"/>
      <c r="R31" s="154"/>
      <c r="S31" s="154"/>
      <c r="T31" s="158"/>
      <c r="U31" s="158"/>
      <c r="V31" s="158" t="s">
        <v>0</v>
      </c>
      <c r="W31" s="159"/>
      <c r="X31" s="155"/>
    </row>
    <row r="32" spans="1:37">
      <c r="D32" s="153" t="s">
        <v>190</v>
      </c>
      <c r="E32" s="154"/>
      <c r="F32" s="155"/>
      <c r="G32" s="156"/>
      <c r="H32" s="156"/>
      <c r="I32" s="156"/>
      <c r="J32" s="156"/>
      <c r="K32" s="157"/>
      <c r="L32" s="157"/>
      <c r="M32" s="154"/>
      <c r="N32" s="154"/>
      <c r="O32" s="155"/>
      <c r="P32" s="155"/>
      <c r="Q32" s="154"/>
      <c r="R32" s="154"/>
      <c r="S32" s="154"/>
      <c r="T32" s="158"/>
      <c r="U32" s="158"/>
      <c r="V32" s="158" t="s">
        <v>0</v>
      </c>
      <c r="W32" s="159"/>
      <c r="X32" s="155"/>
    </row>
    <row r="33" spans="1:37">
      <c r="A33" s="108">
        <v>7</v>
      </c>
      <c r="B33" s="109" t="s">
        <v>191</v>
      </c>
      <c r="C33" s="110" t="s">
        <v>192</v>
      </c>
      <c r="D33" s="111" t="s">
        <v>193</v>
      </c>
      <c r="E33" s="112">
        <v>153</v>
      </c>
      <c r="F33" s="113" t="s">
        <v>167</v>
      </c>
      <c r="I33" s="114">
        <f>ROUND(E33*G33,2)</f>
        <v>0</v>
      </c>
      <c r="J33" s="114">
        <f>ROUND(E33*G33,2)</f>
        <v>0</v>
      </c>
      <c r="L33" s="115">
        <f>E33*K33</f>
        <v>0</v>
      </c>
      <c r="N33" s="112">
        <f>E33*M33</f>
        <v>0</v>
      </c>
      <c r="O33" s="113">
        <v>20</v>
      </c>
      <c r="P33" s="113" t="s">
        <v>155</v>
      </c>
      <c r="V33" s="116" t="s">
        <v>101</v>
      </c>
      <c r="X33" s="110" t="s">
        <v>192</v>
      </c>
      <c r="Y33" s="110" t="s">
        <v>192</v>
      </c>
      <c r="Z33" s="113" t="s">
        <v>194</v>
      </c>
      <c r="AA33" s="110" t="s">
        <v>155</v>
      </c>
      <c r="AB33" s="113">
        <v>2</v>
      </c>
      <c r="AC33" s="113" t="s">
        <v>158</v>
      </c>
      <c r="AJ33" s="87" t="s">
        <v>195</v>
      </c>
      <c r="AK33" s="87" t="s">
        <v>160</v>
      </c>
    </row>
    <row r="34" spans="1:37" ht="25.5">
      <c r="A34" s="108">
        <v>8</v>
      </c>
      <c r="B34" s="109" t="s">
        <v>151</v>
      </c>
      <c r="C34" s="110" t="s">
        <v>196</v>
      </c>
      <c r="D34" s="111" t="s">
        <v>197</v>
      </c>
      <c r="E34" s="112">
        <v>1</v>
      </c>
      <c r="F34" s="113" t="s">
        <v>198</v>
      </c>
      <c r="H34" s="114">
        <f>ROUND(E34*G34,2)</f>
        <v>0</v>
      </c>
      <c r="J34" s="114">
        <f>ROUND(E34*G34,2)</f>
        <v>0</v>
      </c>
      <c r="K34" s="115">
        <v>1.8859999999999998E-2</v>
      </c>
      <c r="L34" s="115">
        <f>E34*K34</f>
        <v>1.8859999999999998E-2</v>
      </c>
      <c r="N34" s="112">
        <f>E34*M34</f>
        <v>0</v>
      </c>
      <c r="O34" s="113">
        <v>20</v>
      </c>
      <c r="P34" s="113" t="s">
        <v>155</v>
      </c>
      <c r="V34" s="116" t="s">
        <v>108</v>
      </c>
      <c r="W34" s="117">
        <v>0.754</v>
      </c>
      <c r="X34" s="110" t="s">
        <v>199</v>
      </c>
      <c r="Y34" s="110" t="s">
        <v>196</v>
      </c>
      <c r="Z34" s="113" t="s">
        <v>200</v>
      </c>
      <c r="AB34" s="113">
        <v>1</v>
      </c>
      <c r="AC34" s="113" t="s">
        <v>158</v>
      </c>
      <c r="AJ34" s="87" t="s">
        <v>159</v>
      </c>
      <c r="AK34" s="87" t="s">
        <v>160</v>
      </c>
    </row>
    <row r="35" spans="1:37">
      <c r="A35" s="108">
        <v>9</v>
      </c>
      <c r="B35" s="109" t="s">
        <v>191</v>
      </c>
      <c r="C35" s="110" t="s">
        <v>201</v>
      </c>
      <c r="D35" s="111" t="s">
        <v>202</v>
      </c>
      <c r="E35" s="112">
        <v>1</v>
      </c>
      <c r="F35" s="113" t="s">
        <v>198</v>
      </c>
      <c r="I35" s="114">
        <f>ROUND(E35*G35,2)</f>
        <v>0</v>
      </c>
      <c r="J35" s="114">
        <f>ROUND(E35*G35,2)</f>
        <v>0</v>
      </c>
      <c r="K35" s="115">
        <v>1.43E-2</v>
      </c>
      <c r="L35" s="115">
        <f>E35*K35</f>
        <v>1.43E-2</v>
      </c>
      <c r="N35" s="112">
        <f>E35*M35</f>
        <v>0</v>
      </c>
      <c r="O35" s="113">
        <v>20</v>
      </c>
      <c r="P35" s="113" t="s">
        <v>155</v>
      </c>
      <c r="V35" s="116" t="s">
        <v>101</v>
      </c>
      <c r="X35" s="110" t="s">
        <v>201</v>
      </c>
      <c r="Y35" s="110" t="s">
        <v>201</v>
      </c>
      <c r="Z35" s="113" t="s">
        <v>203</v>
      </c>
      <c r="AA35" s="110" t="s">
        <v>155</v>
      </c>
      <c r="AB35" s="113">
        <v>8</v>
      </c>
      <c r="AC35" s="113" t="s">
        <v>158</v>
      </c>
      <c r="AJ35" s="87" t="s">
        <v>195</v>
      </c>
      <c r="AK35" s="87" t="s">
        <v>160</v>
      </c>
    </row>
    <row r="36" spans="1:37">
      <c r="D36" s="160" t="s">
        <v>204</v>
      </c>
      <c r="E36" s="161">
        <f>J36</f>
        <v>0</v>
      </c>
      <c r="H36" s="161">
        <f>SUM(H24:H35)</f>
        <v>0</v>
      </c>
      <c r="I36" s="161">
        <f>SUM(I24:I35)</f>
        <v>0</v>
      </c>
      <c r="J36" s="161">
        <f>SUM(J24:J35)</f>
        <v>0</v>
      </c>
      <c r="L36" s="162">
        <f>SUM(L24:L35)</f>
        <v>0.55816471999999995</v>
      </c>
      <c r="N36" s="163">
        <f>SUM(N24:N35)</f>
        <v>0</v>
      </c>
      <c r="W36" s="117">
        <f>SUM(W24:W35)</f>
        <v>27.339000000000002</v>
      </c>
    </row>
    <row r="38" spans="1:37">
      <c r="B38" s="110" t="s">
        <v>205</v>
      </c>
    </row>
    <row r="39" spans="1:37">
      <c r="A39" s="108">
        <v>10</v>
      </c>
      <c r="B39" s="109" t="s">
        <v>151</v>
      </c>
      <c r="C39" s="110" t="s">
        <v>206</v>
      </c>
      <c r="D39" s="111" t="s">
        <v>207</v>
      </c>
      <c r="E39" s="112">
        <v>26.5</v>
      </c>
      <c r="F39" s="113" t="s">
        <v>208</v>
      </c>
      <c r="H39" s="114">
        <f>ROUND(E39*G39,2)</f>
        <v>0</v>
      </c>
      <c r="J39" s="114">
        <f>ROUND(E39*G39,2)</f>
        <v>0</v>
      </c>
      <c r="K39" s="115">
        <v>4.5199999999999997E-3</v>
      </c>
      <c r="L39" s="115">
        <f>E39*K39</f>
        <v>0.11978</v>
      </c>
      <c r="N39" s="112">
        <f>E39*M39</f>
        <v>0</v>
      </c>
      <c r="O39" s="113">
        <v>20</v>
      </c>
      <c r="P39" s="113" t="s">
        <v>155</v>
      </c>
      <c r="V39" s="116" t="s">
        <v>108</v>
      </c>
      <c r="W39" s="117">
        <v>4.2140000000000004</v>
      </c>
      <c r="X39" s="110" t="s">
        <v>209</v>
      </c>
      <c r="Y39" s="110" t="s">
        <v>206</v>
      </c>
      <c r="Z39" s="113" t="s">
        <v>181</v>
      </c>
      <c r="AB39" s="113">
        <v>1</v>
      </c>
      <c r="AC39" s="113" t="s">
        <v>158</v>
      </c>
      <c r="AJ39" s="87" t="s">
        <v>159</v>
      </c>
      <c r="AK39" s="87" t="s">
        <v>160</v>
      </c>
    </row>
    <row r="40" spans="1:37" ht="38.25">
      <c r="A40" s="108">
        <v>11</v>
      </c>
      <c r="B40" s="109" t="s">
        <v>151</v>
      </c>
      <c r="C40" s="110" t="s">
        <v>210</v>
      </c>
      <c r="D40" s="111" t="s">
        <v>211</v>
      </c>
      <c r="E40" s="112">
        <v>16</v>
      </c>
      <c r="F40" s="113" t="s">
        <v>198</v>
      </c>
      <c r="H40" s="114">
        <f>ROUND(E40*G40,2)</f>
        <v>0</v>
      </c>
      <c r="J40" s="114">
        <f>ROUND(E40*G40,2)</f>
        <v>0</v>
      </c>
      <c r="K40" s="115">
        <v>5.9999999999999995E-4</v>
      </c>
      <c r="L40" s="115">
        <f>E40*K40</f>
        <v>9.5999999999999992E-3</v>
      </c>
      <c r="N40" s="112">
        <f>E40*M40</f>
        <v>0</v>
      </c>
      <c r="O40" s="113">
        <v>20</v>
      </c>
      <c r="P40" s="113" t="s">
        <v>155</v>
      </c>
      <c r="V40" s="116" t="s">
        <v>108</v>
      </c>
      <c r="W40" s="117">
        <v>3.1360000000000001</v>
      </c>
      <c r="X40" s="110" t="s">
        <v>212</v>
      </c>
      <c r="Y40" s="110" t="s">
        <v>210</v>
      </c>
      <c r="Z40" s="113" t="s">
        <v>181</v>
      </c>
      <c r="AB40" s="113">
        <v>1</v>
      </c>
      <c r="AC40" s="113" t="s">
        <v>158</v>
      </c>
      <c r="AJ40" s="87" t="s">
        <v>159</v>
      </c>
      <c r="AK40" s="87" t="s">
        <v>160</v>
      </c>
    </row>
    <row r="41" spans="1:37">
      <c r="D41" s="153" t="s">
        <v>213</v>
      </c>
      <c r="E41" s="154"/>
      <c r="F41" s="155"/>
      <c r="G41" s="156"/>
      <c r="H41" s="156"/>
      <c r="I41" s="156"/>
      <c r="J41" s="156"/>
      <c r="K41" s="157"/>
      <c r="L41" s="157"/>
      <c r="M41" s="154"/>
      <c r="N41" s="154"/>
      <c r="O41" s="155"/>
      <c r="P41" s="155"/>
      <c r="Q41" s="154"/>
      <c r="R41" s="154"/>
      <c r="S41" s="154"/>
      <c r="T41" s="158"/>
      <c r="U41" s="158"/>
      <c r="V41" s="158" t="s">
        <v>0</v>
      </c>
      <c r="W41" s="159"/>
      <c r="X41" s="155"/>
    </row>
    <row r="42" spans="1:37" ht="25.5">
      <c r="A42" s="108">
        <v>12</v>
      </c>
      <c r="B42" s="109" t="s">
        <v>214</v>
      </c>
      <c r="C42" s="110" t="s">
        <v>215</v>
      </c>
      <c r="D42" s="111" t="s">
        <v>216</v>
      </c>
      <c r="E42" s="112">
        <v>0.309</v>
      </c>
      <c r="F42" s="113" t="s">
        <v>154</v>
      </c>
      <c r="H42" s="114">
        <f>ROUND(E42*G42,2)</f>
        <v>0</v>
      </c>
      <c r="J42" s="114">
        <f>ROUND(E42*G42,2)</f>
        <v>0</v>
      </c>
      <c r="L42" s="115">
        <f>E42*K42</f>
        <v>0</v>
      </c>
      <c r="M42" s="112">
        <v>2</v>
      </c>
      <c r="N42" s="112">
        <f>E42*M42</f>
        <v>0.61799999999999999</v>
      </c>
      <c r="O42" s="113">
        <v>20</v>
      </c>
      <c r="P42" s="113" t="s">
        <v>155</v>
      </c>
      <c r="V42" s="116" t="s">
        <v>108</v>
      </c>
      <c r="W42" s="117">
        <v>2.016</v>
      </c>
      <c r="X42" s="110" t="s">
        <v>217</v>
      </c>
      <c r="Y42" s="110" t="s">
        <v>215</v>
      </c>
      <c r="Z42" s="113" t="s">
        <v>218</v>
      </c>
      <c r="AB42" s="113">
        <v>1</v>
      </c>
      <c r="AC42" s="113" t="s">
        <v>158</v>
      </c>
      <c r="AJ42" s="87" t="s">
        <v>159</v>
      </c>
      <c r="AK42" s="87" t="s">
        <v>160</v>
      </c>
    </row>
    <row r="43" spans="1:37">
      <c r="D43" s="153" t="s">
        <v>219</v>
      </c>
      <c r="E43" s="154"/>
      <c r="F43" s="155"/>
      <c r="G43" s="156"/>
      <c r="H43" s="156"/>
      <c r="I43" s="156"/>
      <c r="J43" s="156"/>
      <c r="K43" s="157"/>
      <c r="L43" s="157"/>
      <c r="M43" s="154"/>
      <c r="N43" s="154"/>
      <c r="O43" s="155"/>
      <c r="P43" s="155"/>
      <c r="Q43" s="154"/>
      <c r="R43" s="154"/>
      <c r="S43" s="154"/>
      <c r="T43" s="158"/>
      <c r="U43" s="158"/>
      <c r="V43" s="158" t="s">
        <v>0</v>
      </c>
      <c r="W43" s="159"/>
      <c r="X43" s="155"/>
    </row>
    <row r="44" spans="1:37">
      <c r="A44" s="108">
        <v>13</v>
      </c>
      <c r="B44" s="109" t="s">
        <v>214</v>
      </c>
      <c r="C44" s="110" t="s">
        <v>220</v>
      </c>
      <c r="D44" s="111" t="s">
        <v>221</v>
      </c>
      <c r="E44" s="112">
        <v>0.124</v>
      </c>
      <c r="F44" s="113" t="s">
        <v>154</v>
      </c>
      <c r="H44" s="114">
        <f>ROUND(E44*G44,2)</f>
        <v>0</v>
      </c>
      <c r="J44" s="114">
        <f>ROUND(E44*G44,2)</f>
        <v>0</v>
      </c>
      <c r="L44" s="115">
        <f>E44*K44</f>
        <v>0</v>
      </c>
      <c r="M44" s="112">
        <v>2.2000000000000002</v>
      </c>
      <c r="N44" s="112">
        <f>E44*M44</f>
        <v>0.27280000000000004</v>
      </c>
      <c r="O44" s="113">
        <v>20</v>
      </c>
      <c r="P44" s="113" t="s">
        <v>155</v>
      </c>
      <c r="V44" s="116" t="s">
        <v>108</v>
      </c>
      <c r="W44" s="117">
        <v>1.89</v>
      </c>
      <c r="X44" s="110" t="s">
        <v>222</v>
      </c>
      <c r="Y44" s="110" t="s">
        <v>220</v>
      </c>
      <c r="Z44" s="113" t="s">
        <v>218</v>
      </c>
      <c r="AB44" s="113">
        <v>1</v>
      </c>
      <c r="AC44" s="113" t="s">
        <v>158</v>
      </c>
      <c r="AJ44" s="87" t="s">
        <v>159</v>
      </c>
      <c r="AK44" s="87" t="s">
        <v>160</v>
      </c>
    </row>
    <row r="45" spans="1:37">
      <c r="D45" s="153" t="s">
        <v>223</v>
      </c>
      <c r="E45" s="154"/>
      <c r="F45" s="155"/>
      <c r="G45" s="156"/>
      <c r="H45" s="156"/>
      <c r="I45" s="156"/>
      <c r="J45" s="156"/>
      <c r="K45" s="157"/>
      <c r="L45" s="157"/>
      <c r="M45" s="154"/>
      <c r="N45" s="154"/>
      <c r="O45" s="155"/>
      <c r="P45" s="155"/>
      <c r="Q45" s="154"/>
      <c r="R45" s="154"/>
      <c r="S45" s="154"/>
      <c r="T45" s="158"/>
      <c r="U45" s="158"/>
      <c r="V45" s="158" t="s">
        <v>0</v>
      </c>
      <c r="W45" s="159"/>
      <c r="X45" s="155"/>
    </row>
    <row r="46" spans="1:37">
      <c r="D46" s="153" t="s">
        <v>224</v>
      </c>
      <c r="E46" s="154"/>
      <c r="F46" s="155"/>
      <c r="G46" s="156"/>
      <c r="H46" s="156"/>
      <c r="I46" s="156"/>
      <c r="J46" s="156"/>
      <c r="K46" s="157"/>
      <c r="L46" s="157"/>
      <c r="M46" s="154"/>
      <c r="N46" s="154"/>
      <c r="O46" s="155"/>
      <c r="P46" s="155"/>
      <c r="Q46" s="154"/>
      <c r="R46" s="154"/>
      <c r="S46" s="154"/>
      <c r="T46" s="158"/>
      <c r="U46" s="158"/>
      <c r="V46" s="158" t="s">
        <v>0</v>
      </c>
      <c r="W46" s="159"/>
      <c r="X46" s="155"/>
    </row>
    <row r="47" spans="1:37">
      <c r="A47" s="108">
        <v>14</v>
      </c>
      <c r="B47" s="109" t="s">
        <v>214</v>
      </c>
      <c r="C47" s="110" t="s">
        <v>225</v>
      </c>
      <c r="D47" s="111" t="s">
        <v>226</v>
      </c>
      <c r="E47" s="112">
        <v>1</v>
      </c>
      <c r="F47" s="113" t="s">
        <v>198</v>
      </c>
      <c r="H47" s="114">
        <f>ROUND(E47*G47,2)</f>
        <v>0</v>
      </c>
      <c r="J47" s="114">
        <f>ROUND(E47*G47,2)</f>
        <v>0</v>
      </c>
      <c r="L47" s="115">
        <f>E47*K47</f>
        <v>0</v>
      </c>
      <c r="N47" s="112">
        <f>E47*M47</f>
        <v>0</v>
      </c>
      <c r="O47" s="113">
        <v>20</v>
      </c>
      <c r="P47" s="113" t="s">
        <v>155</v>
      </c>
      <c r="V47" s="116" t="s">
        <v>108</v>
      </c>
      <c r="W47" s="117">
        <v>7.0000000000000007E-2</v>
      </c>
      <c r="X47" s="110" t="s">
        <v>227</v>
      </c>
      <c r="Y47" s="110" t="s">
        <v>225</v>
      </c>
      <c r="Z47" s="113" t="s">
        <v>218</v>
      </c>
      <c r="AB47" s="113">
        <v>1</v>
      </c>
      <c r="AC47" s="113" t="s">
        <v>158</v>
      </c>
      <c r="AJ47" s="87" t="s">
        <v>159</v>
      </c>
      <c r="AK47" s="87" t="s">
        <v>160</v>
      </c>
    </row>
    <row r="48" spans="1:37">
      <c r="A48" s="108">
        <v>15</v>
      </c>
      <c r="B48" s="109" t="s">
        <v>214</v>
      </c>
      <c r="C48" s="110" t="s">
        <v>228</v>
      </c>
      <c r="D48" s="111" t="s">
        <v>229</v>
      </c>
      <c r="E48" s="112">
        <v>5.8999999999999997E-2</v>
      </c>
      <c r="F48" s="113" t="s">
        <v>167</v>
      </c>
      <c r="H48" s="114">
        <f>ROUND(E48*G48,2)</f>
        <v>0</v>
      </c>
      <c r="J48" s="114">
        <f>ROUND(E48*G48,2)</f>
        <v>0</v>
      </c>
      <c r="K48" s="115">
        <v>3.1099999999999999E-3</v>
      </c>
      <c r="L48" s="115">
        <f>E48*K48</f>
        <v>1.8348999999999999E-4</v>
      </c>
      <c r="M48" s="112">
        <v>6.5000000000000002E-2</v>
      </c>
      <c r="N48" s="112">
        <f>E48*M48</f>
        <v>3.8349999999999999E-3</v>
      </c>
      <c r="O48" s="113">
        <v>20</v>
      </c>
      <c r="P48" s="113" t="s">
        <v>155</v>
      </c>
      <c r="V48" s="116" t="s">
        <v>108</v>
      </c>
      <c r="W48" s="117">
        <v>4.9000000000000002E-2</v>
      </c>
      <c r="X48" s="110" t="s">
        <v>230</v>
      </c>
      <c r="Y48" s="110" t="s">
        <v>228</v>
      </c>
      <c r="Z48" s="113" t="s">
        <v>218</v>
      </c>
      <c r="AB48" s="113">
        <v>1</v>
      </c>
      <c r="AC48" s="113" t="s">
        <v>158</v>
      </c>
      <c r="AJ48" s="87" t="s">
        <v>159</v>
      </c>
      <c r="AK48" s="87" t="s">
        <v>160</v>
      </c>
    </row>
    <row r="49" spans="1:37">
      <c r="D49" s="153" t="s">
        <v>231</v>
      </c>
      <c r="E49" s="154"/>
      <c r="F49" s="155"/>
      <c r="G49" s="156"/>
      <c r="H49" s="156"/>
      <c r="I49" s="156"/>
      <c r="J49" s="156"/>
      <c r="K49" s="157"/>
      <c r="L49" s="157"/>
      <c r="M49" s="154"/>
      <c r="N49" s="154"/>
      <c r="O49" s="155"/>
      <c r="P49" s="155"/>
      <c r="Q49" s="154"/>
      <c r="R49" s="154"/>
      <c r="S49" s="154"/>
      <c r="T49" s="158"/>
      <c r="U49" s="158"/>
      <c r="V49" s="158" t="s">
        <v>0</v>
      </c>
      <c r="W49" s="159"/>
      <c r="X49" s="155"/>
    </row>
    <row r="50" spans="1:37">
      <c r="A50" s="108">
        <v>16</v>
      </c>
      <c r="B50" s="109" t="s">
        <v>214</v>
      </c>
      <c r="C50" s="110" t="s">
        <v>232</v>
      </c>
      <c r="D50" s="111" t="s">
        <v>233</v>
      </c>
      <c r="E50" s="112">
        <v>4.0250000000000004</v>
      </c>
      <c r="F50" s="113" t="s">
        <v>208</v>
      </c>
      <c r="H50" s="114">
        <f t="shared" ref="H50:H58" si="0">ROUND(E50*G50,2)</f>
        <v>0</v>
      </c>
      <c r="J50" s="114">
        <f t="shared" ref="J50:J58" si="1">ROUND(E50*G50,2)</f>
        <v>0</v>
      </c>
      <c r="L50" s="115">
        <f t="shared" ref="L50:L58" si="2">E50*K50</f>
        <v>0</v>
      </c>
      <c r="M50" s="112">
        <v>5.3999999999999999E-2</v>
      </c>
      <c r="N50" s="112">
        <f t="shared" ref="N50:N58" si="3">E50*M50</f>
        <v>0.21735000000000002</v>
      </c>
      <c r="O50" s="113">
        <v>20</v>
      </c>
      <c r="P50" s="113" t="s">
        <v>155</v>
      </c>
      <c r="V50" s="116" t="s">
        <v>108</v>
      </c>
      <c r="W50" s="117">
        <v>1.7230000000000001</v>
      </c>
      <c r="X50" s="110" t="s">
        <v>234</v>
      </c>
      <c r="Y50" s="110" t="s">
        <v>232</v>
      </c>
      <c r="Z50" s="113" t="s">
        <v>218</v>
      </c>
      <c r="AB50" s="113">
        <v>1</v>
      </c>
      <c r="AC50" s="113" t="s">
        <v>158</v>
      </c>
      <c r="AJ50" s="87" t="s">
        <v>159</v>
      </c>
      <c r="AK50" s="87" t="s">
        <v>160</v>
      </c>
    </row>
    <row r="51" spans="1:37">
      <c r="A51" s="108">
        <v>17</v>
      </c>
      <c r="B51" s="109" t="s">
        <v>214</v>
      </c>
      <c r="C51" s="110" t="s">
        <v>235</v>
      </c>
      <c r="D51" s="111" t="s">
        <v>236</v>
      </c>
      <c r="E51" s="112">
        <v>1.1120000000000001</v>
      </c>
      <c r="F51" s="113" t="s">
        <v>237</v>
      </c>
      <c r="H51" s="114">
        <f t="shared" si="0"/>
        <v>0</v>
      </c>
      <c r="J51" s="114">
        <f t="shared" si="1"/>
        <v>0</v>
      </c>
      <c r="L51" s="115">
        <f t="shared" si="2"/>
        <v>0</v>
      </c>
      <c r="N51" s="112">
        <f t="shared" si="3"/>
        <v>0</v>
      </c>
      <c r="O51" s="113">
        <v>20</v>
      </c>
      <c r="P51" s="113" t="s">
        <v>155</v>
      </c>
      <c r="V51" s="116" t="s">
        <v>108</v>
      </c>
      <c r="W51" s="117">
        <v>1.4319999999999999</v>
      </c>
      <c r="X51" s="110" t="s">
        <v>238</v>
      </c>
      <c r="Y51" s="110" t="s">
        <v>235</v>
      </c>
      <c r="Z51" s="113" t="s">
        <v>218</v>
      </c>
      <c r="AB51" s="113">
        <v>1</v>
      </c>
      <c r="AC51" s="113" t="s">
        <v>158</v>
      </c>
      <c r="AJ51" s="87" t="s">
        <v>159</v>
      </c>
      <c r="AK51" s="87" t="s">
        <v>160</v>
      </c>
    </row>
    <row r="52" spans="1:37" ht="25.5">
      <c r="A52" s="108">
        <v>18</v>
      </c>
      <c r="B52" s="109" t="s">
        <v>214</v>
      </c>
      <c r="C52" s="110" t="s">
        <v>239</v>
      </c>
      <c r="D52" s="111" t="s">
        <v>240</v>
      </c>
      <c r="E52" s="112">
        <v>1.1120000000000001</v>
      </c>
      <c r="F52" s="113" t="s">
        <v>237</v>
      </c>
      <c r="H52" s="114">
        <f t="shared" si="0"/>
        <v>0</v>
      </c>
      <c r="J52" s="114">
        <f t="shared" si="1"/>
        <v>0</v>
      </c>
      <c r="L52" s="115">
        <f t="shared" si="2"/>
        <v>0</v>
      </c>
      <c r="N52" s="112">
        <f t="shared" si="3"/>
        <v>0</v>
      </c>
      <c r="O52" s="113">
        <v>20</v>
      </c>
      <c r="P52" s="113" t="s">
        <v>155</v>
      </c>
      <c r="V52" s="116" t="s">
        <v>108</v>
      </c>
      <c r="W52" s="117">
        <v>0.86799999999999999</v>
      </c>
      <c r="X52" s="110" t="s">
        <v>241</v>
      </c>
      <c r="Y52" s="110" t="s">
        <v>239</v>
      </c>
      <c r="Z52" s="113" t="s">
        <v>218</v>
      </c>
      <c r="AB52" s="113">
        <v>1</v>
      </c>
      <c r="AC52" s="113" t="s">
        <v>158</v>
      </c>
      <c r="AJ52" s="87" t="s">
        <v>159</v>
      </c>
      <c r="AK52" s="87" t="s">
        <v>160</v>
      </c>
    </row>
    <row r="53" spans="1:37">
      <c r="A53" s="108">
        <v>19</v>
      </c>
      <c r="B53" s="109" t="s">
        <v>214</v>
      </c>
      <c r="C53" s="110" t="s">
        <v>242</v>
      </c>
      <c r="D53" s="111" t="s">
        <v>243</v>
      </c>
      <c r="E53" s="112">
        <v>1.1120000000000001</v>
      </c>
      <c r="F53" s="113" t="s">
        <v>237</v>
      </c>
      <c r="H53" s="114">
        <f t="shared" si="0"/>
        <v>0</v>
      </c>
      <c r="J53" s="114">
        <f t="shared" si="1"/>
        <v>0</v>
      </c>
      <c r="L53" s="115">
        <f t="shared" si="2"/>
        <v>0</v>
      </c>
      <c r="N53" s="112">
        <f t="shared" si="3"/>
        <v>0</v>
      </c>
      <c r="O53" s="113">
        <v>20</v>
      </c>
      <c r="P53" s="113" t="s">
        <v>155</v>
      </c>
      <c r="V53" s="116" t="s">
        <v>108</v>
      </c>
      <c r="W53" s="117">
        <v>0.60199999999999998</v>
      </c>
      <c r="X53" s="110" t="s">
        <v>244</v>
      </c>
      <c r="Y53" s="110" t="s">
        <v>242</v>
      </c>
      <c r="Z53" s="113" t="s">
        <v>218</v>
      </c>
      <c r="AB53" s="113">
        <v>1</v>
      </c>
      <c r="AC53" s="113" t="s">
        <v>158</v>
      </c>
      <c r="AJ53" s="87" t="s">
        <v>159</v>
      </c>
      <c r="AK53" s="87" t="s">
        <v>160</v>
      </c>
    </row>
    <row r="54" spans="1:37" ht="25.5">
      <c r="A54" s="108">
        <v>20</v>
      </c>
      <c r="B54" s="109" t="s">
        <v>214</v>
      </c>
      <c r="C54" s="110" t="s">
        <v>245</v>
      </c>
      <c r="D54" s="111" t="s">
        <v>246</v>
      </c>
      <c r="E54" s="112">
        <v>21.128</v>
      </c>
      <c r="F54" s="113" t="s">
        <v>237</v>
      </c>
      <c r="H54" s="114">
        <f t="shared" si="0"/>
        <v>0</v>
      </c>
      <c r="J54" s="114">
        <f t="shared" si="1"/>
        <v>0</v>
      </c>
      <c r="L54" s="115">
        <f t="shared" si="2"/>
        <v>0</v>
      </c>
      <c r="N54" s="112">
        <f t="shared" si="3"/>
        <v>0</v>
      </c>
      <c r="O54" s="113">
        <v>20</v>
      </c>
      <c r="P54" s="113" t="s">
        <v>155</v>
      </c>
      <c r="V54" s="116" t="s">
        <v>108</v>
      </c>
      <c r="X54" s="110" t="s">
        <v>247</v>
      </c>
      <c r="Y54" s="110" t="s">
        <v>245</v>
      </c>
      <c r="Z54" s="113" t="s">
        <v>218</v>
      </c>
      <c r="AB54" s="113">
        <v>1</v>
      </c>
      <c r="AC54" s="113" t="s">
        <v>158</v>
      </c>
      <c r="AJ54" s="87" t="s">
        <v>159</v>
      </c>
      <c r="AK54" s="87" t="s">
        <v>160</v>
      </c>
    </row>
    <row r="55" spans="1:37" ht="25.5">
      <c r="A55" s="108">
        <v>21</v>
      </c>
      <c r="B55" s="109" t="s">
        <v>214</v>
      </c>
      <c r="C55" s="110" t="s">
        <v>248</v>
      </c>
      <c r="D55" s="111" t="s">
        <v>249</v>
      </c>
      <c r="E55" s="112">
        <v>1.1120000000000001</v>
      </c>
      <c r="F55" s="113" t="s">
        <v>237</v>
      </c>
      <c r="H55" s="114">
        <f t="shared" si="0"/>
        <v>0</v>
      </c>
      <c r="J55" s="114">
        <f t="shared" si="1"/>
        <v>0</v>
      </c>
      <c r="L55" s="115">
        <f t="shared" si="2"/>
        <v>0</v>
      </c>
      <c r="N55" s="112">
        <f t="shared" si="3"/>
        <v>0</v>
      </c>
      <c r="O55" s="113">
        <v>20</v>
      </c>
      <c r="P55" s="113" t="s">
        <v>155</v>
      </c>
      <c r="V55" s="116" t="s">
        <v>108</v>
      </c>
      <c r="W55" s="117">
        <v>1.2529999999999999</v>
      </c>
      <c r="X55" s="110" t="s">
        <v>250</v>
      </c>
      <c r="Y55" s="110" t="s">
        <v>248</v>
      </c>
      <c r="Z55" s="113" t="s">
        <v>218</v>
      </c>
      <c r="AB55" s="113">
        <v>1</v>
      </c>
      <c r="AC55" s="113" t="s">
        <v>158</v>
      </c>
      <c r="AJ55" s="87" t="s">
        <v>159</v>
      </c>
      <c r="AK55" s="87" t="s">
        <v>160</v>
      </c>
    </row>
    <row r="56" spans="1:37" ht="25.5">
      <c r="A56" s="108">
        <v>22</v>
      </c>
      <c r="B56" s="109" t="s">
        <v>214</v>
      </c>
      <c r="C56" s="110" t="s">
        <v>251</v>
      </c>
      <c r="D56" s="111" t="s">
        <v>252</v>
      </c>
      <c r="E56" s="112">
        <v>1.1120000000000001</v>
      </c>
      <c r="F56" s="113" t="s">
        <v>237</v>
      </c>
      <c r="H56" s="114">
        <f t="shared" si="0"/>
        <v>0</v>
      </c>
      <c r="J56" s="114">
        <f t="shared" si="1"/>
        <v>0</v>
      </c>
      <c r="L56" s="115">
        <f t="shared" si="2"/>
        <v>0</v>
      </c>
      <c r="N56" s="112">
        <f t="shared" si="3"/>
        <v>0</v>
      </c>
      <c r="O56" s="113">
        <v>20</v>
      </c>
      <c r="P56" s="113" t="s">
        <v>155</v>
      </c>
      <c r="V56" s="116" t="s">
        <v>108</v>
      </c>
      <c r="W56" s="117">
        <v>0.14000000000000001</v>
      </c>
      <c r="X56" s="110" t="s">
        <v>253</v>
      </c>
      <c r="Y56" s="110" t="s">
        <v>251</v>
      </c>
      <c r="Z56" s="113" t="s">
        <v>218</v>
      </c>
      <c r="AB56" s="113">
        <v>1</v>
      </c>
      <c r="AC56" s="113" t="s">
        <v>158</v>
      </c>
      <c r="AJ56" s="87" t="s">
        <v>159</v>
      </c>
      <c r="AK56" s="87" t="s">
        <v>160</v>
      </c>
    </row>
    <row r="57" spans="1:37" ht="25.5">
      <c r="A57" s="108">
        <v>23</v>
      </c>
      <c r="B57" s="109" t="s">
        <v>214</v>
      </c>
      <c r="C57" s="110" t="s">
        <v>254</v>
      </c>
      <c r="D57" s="111" t="s">
        <v>255</v>
      </c>
      <c r="E57" s="112">
        <v>1.1120000000000001</v>
      </c>
      <c r="F57" s="113" t="s">
        <v>237</v>
      </c>
      <c r="H57" s="114">
        <f t="shared" si="0"/>
        <v>0</v>
      </c>
      <c r="J57" s="114">
        <f t="shared" si="1"/>
        <v>0</v>
      </c>
      <c r="L57" s="115">
        <f t="shared" si="2"/>
        <v>0</v>
      </c>
      <c r="N57" s="112">
        <f t="shared" si="3"/>
        <v>0</v>
      </c>
      <c r="O57" s="113">
        <v>20</v>
      </c>
      <c r="P57" s="113" t="s">
        <v>155</v>
      </c>
      <c r="V57" s="116" t="s">
        <v>108</v>
      </c>
      <c r="X57" s="110" t="s">
        <v>256</v>
      </c>
      <c r="Y57" s="110" t="s">
        <v>254</v>
      </c>
      <c r="Z57" s="113" t="s">
        <v>218</v>
      </c>
      <c r="AB57" s="113">
        <v>1</v>
      </c>
      <c r="AC57" s="113" t="s">
        <v>158</v>
      </c>
      <c r="AJ57" s="87" t="s">
        <v>159</v>
      </c>
      <c r="AK57" s="87" t="s">
        <v>160</v>
      </c>
    </row>
    <row r="58" spans="1:37">
      <c r="A58" s="108">
        <v>24</v>
      </c>
      <c r="B58" s="109" t="s">
        <v>173</v>
      </c>
      <c r="C58" s="110" t="s">
        <v>257</v>
      </c>
      <c r="D58" s="111" t="s">
        <v>258</v>
      </c>
      <c r="E58" s="112">
        <v>1.1140000000000001</v>
      </c>
      <c r="F58" s="113" t="s">
        <v>237</v>
      </c>
      <c r="H58" s="114">
        <f t="shared" si="0"/>
        <v>0</v>
      </c>
      <c r="J58" s="114">
        <f t="shared" si="1"/>
        <v>0</v>
      </c>
      <c r="L58" s="115">
        <f t="shared" si="2"/>
        <v>0</v>
      </c>
      <c r="N58" s="112">
        <f t="shared" si="3"/>
        <v>0</v>
      </c>
      <c r="O58" s="113">
        <v>20</v>
      </c>
      <c r="P58" s="113" t="s">
        <v>155</v>
      </c>
      <c r="V58" s="116" t="s">
        <v>108</v>
      </c>
      <c r="W58" s="117">
        <v>2.7650000000000001</v>
      </c>
      <c r="X58" s="110" t="s">
        <v>259</v>
      </c>
      <c r="Y58" s="110" t="s">
        <v>257</v>
      </c>
      <c r="Z58" s="113" t="s">
        <v>260</v>
      </c>
      <c r="AB58" s="113">
        <v>1</v>
      </c>
      <c r="AC58" s="113" t="s">
        <v>158</v>
      </c>
      <c r="AJ58" s="87" t="s">
        <v>159</v>
      </c>
      <c r="AK58" s="87" t="s">
        <v>160</v>
      </c>
    </row>
    <row r="59" spans="1:37">
      <c r="D59" s="160" t="s">
        <v>261</v>
      </c>
      <c r="E59" s="161">
        <f>J59</f>
        <v>0</v>
      </c>
      <c r="H59" s="161">
        <f>SUM(H38:H58)</f>
        <v>0</v>
      </c>
      <c r="I59" s="161">
        <f>SUM(I38:I58)</f>
        <v>0</v>
      </c>
      <c r="J59" s="161">
        <f>SUM(J38:J58)</f>
        <v>0</v>
      </c>
      <c r="L59" s="162">
        <f>SUM(L38:L58)</f>
        <v>0.12956349</v>
      </c>
      <c r="N59" s="163">
        <f>SUM(N38:N58)</f>
        <v>1.111985</v>
      </c>
      <c r="W59" s="117">
        <f>SUM(W38:W58)</f>
        <v>20.158000000000001</v>
      </c>
    </row>
    <row r="61" spans="1:37">
      <c r="D61" s="160" t="s">
        <v>262</v>
      </c>
      <c r="E61" s="163">
        <f>J61</f>
        <v>0</v>
      </c>
      <c r="H61" s="161">
        <f>+H17+H22+H36+H59</f>
        <v>0</v>
      </c>
      <c r="I61" s="161">
        <f>+I17+I22+I36+I59</f>
        <v>0</v>
      </c>
      <c r="J61" s="161">
        <f>+J17+J22+J36+J59</f>
        <v>0</v>
      </c>
      <c r="L61" s="162">
        <f>+L17+L22+L36+L59</f>
        <v>1.1137853600000001</v>
      </c>
      <c r="N61" s="163">
        <f>+N17+N22+N36+N59</f>
        <v>1.111985</v>
      </c>
      <c r="W61" s="117">
        <f>+W17+W22+W36+W59</f>
        <v>93.541000000000011</v>
      </c>
    </row>
    <row r="63" spans="1:37">
      <c r="B63" s="152" t="s">
        <v>263</v>
      </c>
    </row>
    <row r="64" spans="1:37">
      <c r="B64" s="110" t="s">
        <v>264</v>
      </c>
    </row>
    <row r="65" spans="1:37">
      <c r="A65" s="108">
        <v>25</v>
      </c>
      <c r="B65" s="109" t="s">
        <v>265</v>
      </c>
      <c r="C65" s="110" t="s">
        <v>266</v>
      </c>
      <c r="D65" s="111" t="s">
        <v>267</v>
      </c>
      <c r="E65" s="112">
        <v>1</v>
      </c>
      <c r="F65" s="113" t="s">
        <v>268</v>
      </c>
      <c r="H65" s="114">
        <f>ROUND(E65*G65,2)</f>
        <v>0</v>
      </c>
      <c r="J65" s="114">
        <f>ROUND(E65*G65,2)</f>
        <v>0</v>
      </c>
      <c r="L65" s="115">
        <f>E65*K65</f>
        <v>0</v>
      </c>
      <c r="N65" s="112">
        <f>E65*M65</f>
        <v>0</v>
      </c>
      <c r="O65" s="113">
        <v>20</v>
      </c>
      <c r="P65" s="113" t="s">
        <v>155</v>
      </c>
      <c r="V65" s="116" t="s">
        <v>269</v>
      </c>
      <c r="X65" s="110" t="s">
        <v>266</v>
      </c>
      <c r="Y65" s="110" t="s">
        <v>266</v>
      </c>
      <c r="Z65" s="113" t="s">
        <v>181</v>
      </c>
      <c r="AB65" s="113">
        <v>7</v>
      </c>
      <c r="AC65" s="113" t="s">
        <v>158</v>
      </c>
      <c r="AJ65" s="87" t="s">
        <v>270</v>
      </c>
      <c r="AK65" s="87" t="s">
        <v>160</v>
      </c>
    </row>
    <row r="66" spans="1:37">
      <c r="D66" s="160" t="s">
        <v>271</v>
      </c>
      <c r="E66" s="161">
        <f>J66</f>
        <v>0</v>
      </c>
      <c r="H66" s="161">
        <f>SUM(H63:H65)</f>
        <v>0</v>
      </c>
      <c r="I66" s="161">
        <f>SUM(I63:I65)</f>
        <v>0</v>
      </c>
      <c r="J66" s="161">
        <f>SUM(J63:J65)</f>
        <v>0</v>
      </c>
      <c r="L66" s="162">
        <f>SUM(L63:L65)</f>
        <v>0</v>
      </c>
      <c r="N66" s="163">
        <f>SUM(N63:N65)</f>
        <v>0</v>
      </c>
      <c r="W66" s="117">
        <f>SUM(W63:W65)</f>
        <v>0</v>
      </c>
    </row>
    <row r="68" spans="1:37">
      <c r="B68" s="110" t="s">
        <v>272</v>
      </c>
    </row>
    <row r="69" spans="1:37">
      <c r="A69" s="108">
        <v>26</v>
      </c>
      <c r="B69" s="109" t="s">
        <v>273</v>
      </c>
      <c r="C69" s="110" t="s">
        <v>274</v>
      </c>
      <c r="D69" s="111" t="s">
        <v>275</v>
      </c>
      <c r="E69" s="112">
        <v>1</v>
      </c>
      <c r="F69" s="113" t="s">
        <v>268</v>
      </c>
      <c r="H69" s="114">
        <f>ROUND(E69*G69,2)</f>
        <v>0</v>
      </c>
      <c r="J69" s="114">
        <f>ROUND(E69*G69,2)</f>
        <v>0</v>
      </c>
      <c r="L69" s="115">
        <f>E69*K69</f>
        <v>0</v>
      </c>
      <c r="N69" s="112">
        <f>E69*M69</f>
        <v>0</v>
      </c>
      <c r="O69" s="113">
        <v>20</v>
      </c>
      <c r="P69" s="113" t="s">
        <v>155</v>
      </c>
      <c r="V69" s="116" t="s">
        <v>269</v>
      </c>
      <c r="X69" s="110" t="s">
        <v>274</v>
      </c>
      <c r="Y69" s="110" t="s">
        <v>274</v>
      </c>
      <c r="Z69" s="113" t="s">
        <v>181</v>
      </c>
      <c r="AB69" s="113">
        <v>7</v>
      </c>
      <c r="AC69" s="113" t="s">
        <v>158</v>
      </c>
      <c r="AJ69" s="87" t="s">
        <v>270</v>
      </c>
      <c r="AK69" s="87" t="s">
        <v>160</v>
      </c>
    </row>
    <row r="70" spans="1:37">
      <c r="D70" s="160" t="s">
        <v>276</v>
      </c>
      <c r="E70" s="161">
        <f>J70</f>
        <v>0</v>
      </c>
      <c r="H70" s="161">
        <f>SUM(H68:H69)</f>
        <v>0</v>
      </c>
      <c r="I70" s="161">
        <f>SUM(I68:I69)</f>
        <v>0</v>
      </c>
      <c r="J70" s="161">
        <f>SUM(J68:J69)</f>
        <v>0</v>
      </c>
      <c r="L70" s="162">
        <f>SUM(L68:L69)</f>
        <v>0</v>
      </c>
      <c r="N70" s="163">
        <f>SUM(N68:N69)</f>
        <v>0</v>
      </c>
      <c r="W70" s="117">
        <f>SUM(W68:W69)</f>
        <v>0</v>
      </c>
    </row>
    <row r="72" spans="1:37">
      <c r="B72" s="110" t="s">
        <v>277</v>
      </c>
    </row>
    <row r="73" spans="1:37">
      <c r="A73" s="108">
        <v>27</v>
      </c>
      <c r="B73" s="109" t="s">
        <v>278</v>
      </c>
      <c r="C73" s="110" t="s">
        <v>279</v>
      </c>
      <c r="D73" s="111" t="s">
        <v>280</v>
      </c>
      <c r="E73" s="112">
        <v>2.5</v>
      </c>
      <c r="F73" s="113" t="s">
        <v>167</v>
      </c>
      <c r="H73" s="114">
        <f>ROUND(E73*G73,2)</f>
        <v>0</v>
      </c>
      <c r="J73" s="114">
        <f>ROUND(E73*G73,2)</f>
        <v>0</v>
      </c>
      <c r="K73" s="115">
        <v>5.0000000000000002E-5</v>
      </c>
      <c r="L73" s="115">
        <f>E73*K73</f>
        <v>1.25E-4</v>
      </c>
      <c r="N73" s="112">
        <f>E73*M73</f>
        <v>0</v>
      </c>
      <c r="O73" s="113">
        <v>20</v>
      </c>
      <c r="P73" s="113" t="s">
        <v>155</v>
      </c>
      <c r="V73" s="116" t="s">
        <v>269</v>
      </c>
      <c r="W73" s="117">
        <v>1.53</v>
      </c>
      <c r="X73" s="110" t="s">
        <v>279</v>
      </c>
      <c r="Y73" s="110" t="s">
        <v>279</v>
      </c>
      <c r="Z73" s="113" t="s">
        <v>281</v>
      </c>
      <c r="AB73" s="113">
        <v>1</v>
      </c>
      <c r="AC73" s="113" t="s">
        <v>158</v>
      </c>
      <c r="AJ73" s="87" t="s">
        <v>270</v>
      </c>
      <c r="AK73" s="87" t="s">
        <v>160</v>
      </c>
    </row>
    <row r="74" spans="1:37">
      <c r="A74" s="108">
        <v>28</v>
      </c>
      <c r="B74" s="109" t="s">
        <v>278</v>
      </c>
      <c r="C74" s="110" t="s">
        <v>282</v>
      </c>
      <c r="D74" s="111" t="s">
        <v>283</v>
      </c>
      <c r="E74" s="112">
        <v>58</v>
      </c>
      <c r="F74" s="113" t="s">
        <v>167</v>
      </c>
      <c r="H74" s="114">
        <f>ROUND(E74*G74,2)</f>
        <v>0</v>
      </c>
      <c r="J74" s="114">
        <f>ROUND(E74*G74,2)</f>
        <v>0</v>
      </c>
      <c r="K74" s="115">
        <v>5.0000000000000002E-5</v>
      </c>
      <c r="L74" s="115">
        <f>E74*K74</f>
        <v>2.9000000000000002E-3</v>
      </c>
      <c r="N74" s="112">
        <f>E74*M74</f>
        <v>0</v>
      </c>
      <c r="O74" s="113">
        <v>20</v>
      </c>
      <c r="P74" s="113" t="s">
        <v>155</v>
      </c>
      <c r="V74" s="116" t="s">
        <v>269</v>
      </c>
      <c r="W74" s="117">
        <v>35.496000000000002</v>
      </c>
      <c r="X74" s="110" t="s">
        <v>282</v>
      </c>
      <c r="Y74" s="110" t="s">
        <v>282</v>
      </c>
      <c r="Z74" s="113" t="s">
        <v>281</v>
      </c>
      <c r="AB74" s="113">
        <v>1</v>
      </c>
      <c r="AC74" s="113" t="s">
        <v>158</v>
      </c>
      <c r="AJ74" s="87" t="s">
        <v>270</v>
      </c>
      <c r="AK74" s="87" t="s">
        <v>160</v>
      </c>
    </row>
    <row r="75" spans="1:37">
      <c r="D75" s="153" t="s">
        <v>284</v>
      </c>
      <c r="E75" s="154"/>
      <c r="F75" s="155"/>
      <c r="G75" s="156"/>
      <c r="H75" s="156"/>
      <c r="I75" s="156"/>
      <c r="J75" s="156"/>
      <c r="K75" s="157"/>
      <c r="L75" s="157"/>
      <c r="M75" s="154"/>
      <c r="N75" s="154"/>
      <c r="O75" s="155"/>
      <c r="P75" s="155"/>
      <c r="Q75" s="154"/>
      <c r="R75" s="154"/>
      <c r="S75" s="154"/>
      <c r="T75" s="158"/>
      <c r="U75" s="158"/>
      <c r="V75" s="158" t="s">
        <v>0</v>
      </c>
      <c r="W75" s="159"/>
      <c r="X75" s="155"/>
    </row>
    <row r="76" spans="1:37">
      <c r="D76" s="153" t="s">
        <v>285</v>
      </c>
      <c r="E76" s="154"/>
      <c r="F76" s="155"/>
      <c r="G76" s="156"/>
      <c r="H76" s="156"/>
      <c r="I76" s="156"/>
      <c r="J76" s="156"/>
      <c r="K76" s="157"/>
      <c r="L76" s="157"/>
      <c r="M76" s="154"/>
      <c r="N76" s="154"/>
      <c r="O76" s="155"/>
      <c r="P76" s="155"/>
      <c r="Q76" s="154"/>
      <c r="R76" s="154"/>
      <c r="S76" s="154"/>
      <c r="T76" s="158"/>
      <c r="U76" s="158"/>
      <c r="V76" s="158" t="s">
        <v>0</v>
      </c>
      <c r="W76" s="159"/>
      <c r="X76" s="155"/>
    </row>
    <row r="77" spans="1:37">
      <c r="D77" s="153" t="s">
        <v>286</v>
      </c>
      <c r="E77" s="154"/>
      <c r="F77" s="155"/>
      <c r="G77" s="156"/>
      <c r="H77" s="156"/>
      <c r="I77" s="156"/>
      <c r="J77" s="156"/>
      <c r="K77" s="157"/>
      <c r="L77" s="157"/>
      <c r="M77" s="154"/>
      <c r="N77" s="154"/>
      <c r="O77" s="155"/>
      <c r="P77" s="155"/>
      <c r="Q77" s="154"/>
      <c r="R77" s="154"/>
      <c r="S77" s="154"/>
      <c r="T77" s="158"/>
      <c r="U77" s="158"/>
      <c r="V77" s="158" t="s">
        <v>0</v>
      </c>
      <c r="W77" s="159"/>
      <c r="X77" s="155"/>
    </row>
    <row r="78" spans="1:37">
      <c r="D78" s="153" t="s">
        <v>287</v>
      </c>
      <c r="E78" s="154"/>
      <c r="F78" s="155"/>
      <c r="G78" s="156"/>
      <c r="H78" s="156"/>
      <c r="I78" s="156"/>
      <c r="J78" s="156"/>
      <c r="K78" s="157"/>
      <c r="L78" s="157"/>
      <c r="M78" s="154"/>
      <c r="N78" s="154"/>
      <c r="O78" s="155"/>
      <c r="P78" s="155"/>
      <c r="Q78" s="154"/>
      <c r="R78" s="154"/>
      <c r="S78" s="154"/>
      <c r="T78" s="158"/>
      <c r="U78" s="158"/>
      <c r="V78" s="158" t="s">
        <v>0</v>
      </c>
      <c r="W78" s="159"/>
      <c r="X78" s="155"/>
    </row>
    <row r="79" spans="1:37" ht="25.5">
      <c r="A79" s="108">
        <v>29</v>
      </c>
      <c r="B79" s="109" t="s">
        <v>278</v>
      </c>
      <c r="C79" s="110" t="s">
        <v>288</v>
      </c>
      <c r="D79" s="111" t="s">
        <v>289</v>
      </c>
      <c r="E79" s="112">
        <v>171.89</v>
      </c>
      <c r="F79" s="113" t="s">
        <v>167</v>
      </c>
      <c r="H79" s="114">
        <f>ROUND(E79*G79,2)</f>
        <v>0</v>
      </c>
      <c r="J79" s="114">
        <f>ROUND(E79*G79,2)</f>
        <v>0</v>
      </c>
      <c r="K79" s="115">
        <v>5.0000000000000002E-5</v>
      </c>
      <c r="L79" s="115">
        <f>E79*K79</f>
        <v>8.5944999999999997E-3</v>
      </c>
      <c r="N79" s="112">
        <f>E79*M79</f>
        <v>0</v>
      </c>
      <c r="O79" s="113">
        <v>20</v>
      </c>
      <c r="P79" s="113" t="s">
        <v>155</v>
      </c>
      <c r="V79" s="116" t="s">
        <v>269</v>
      </c>
      <c r="W79" s="117">
        <v>105.197</v>
      </c>
      <c r="X79" s="110" t="s">
        <v>288</v>
      </c>
      <c r="Y79" s="110" t="s">
        <v>288</v>
      </c>
      <c r="Z79" s="113" t="s">
        <v>281</v>
      </c>
      <c r="AB79" s="113">
        <v>1</v>
      </c>
      <c r="AC79" s="113" t="s">
        <v>158</v>
      </c>
      <c r="AJ79" s="87" t="s">
        <v>270</v>
      </c>
      <c r="AK79" s="87" t="s">
        <v>160</v>
      </c>
    </row>
    <row r="80" spans="1:37">
      <c r="D80" s="153" t="s">
        <v>290</v>
      </c>
      <c r="E80" s="154"/>
      <c r="F80" s="155"/>
      <c r="G80" s="156"/>
      <c r="H80" s="156"/>
      <c r="I80" s="156"/>
      <c r="J80" s="156"/>
      <c r="K80" s="157"/>
      <c r="L80" s="157"/>
      <c r="M80" s="154"/>
      <c r="N80" s="154"/>
      <c r="O80" s="155"/>
      <c r="P80" s="155"/>
      <c r="Q80" s="154"/>
      <c r="R80" s="154"/>
      <c r="S80" s="154"/>
      <c r="T80" s="158"/>
      <c r="U80" s="158"/>
      <c r="V80" s="158" t="s">
        <v>0</v>
      </c>
      <c r="W80" s="159"/>
      <c r="X80" s="155"/>
    </row>
    <row r="81" spans="1:37">
      <c r="D81" s="153" t="s">
        <v>190</v>
      </c>
      <c r="E81" s="154"/>
      <c r="F81" s="155"/>
      <c r="G81" s="156"/>
      <c r="H81" s="156"/>
      <c r="I81" s="156"/>
      <c r="J81" s="156"/>
      <c r="K81" s="157"/>
      <c r="L81" s="157"/>
      <c r="M81" s="154"/>
      <c r="N81" s="154"/>
      <c r="O81" s="155"/>
      <c r="P81" s="155"/>
      <c r="Q81" s="154"/>
      <c r="R81" s="154"/>
      <c r="S81" s="154"/>
      <c r="T81" s="158"/>
      <c r="U81" s="158"/>
      <c r="V81" s="158" t="s">
        <v>0</v>
      </c>
      <c r="W81" s="159"/>
      <c r="X81" s="155"/>
    </row>
    <row r="82" spans="1:37">
      <c r="A82" s="108">
        <v>30</v>
      </c>
      <c r="B82" s="109" t="s">
        <v>278</v>
      </c>
      <c r="C82" s="110" t="s">
        <v>291</v>
      </c>
      <c r="D82" s="111" t="s">
        <v>292</v>
      </c>
      <c r="E82" s="112">
        <v>123</v>
      </c>
      <c r="F82" s="113" t="s">
        <v>167</v>
      </c>
      <c r="H82" s="114">
        <f>ROUND(E82*G82,2)</f>
        <v>0</v>
      </c>
      <c r="J82" s="114">
        <f>ROUND(E82*G82,2)</f>
        <v>0</v>
      </c>
      <c r="K82" s="115">
        <v>5.0000000000000002E-5</v>
      </c>
      <c r="L82" s="115">
        <f>E82*K82</f>
        <v>6.1500000000000001E-3</v>
      </c>
      <c r="N82" s="112">
        <f>E82*M82</f>
        <v>0</v>
      </c>
      <c r="O82" s="113">
        <v>20</v>
      </c>
      <c r="P82" s="113" t="s">
        <v>155</v>
      </c>
      <c r="V82" s="116" t="s">
        <v>269</v>
      </c>
      <c r="W82" s="117">
        <v>75.275999999999996</v>
      </c>
      <c r="X82" s="110" t="s">
        <v>291</v>
      </c>
      <c r="Y82" s="110" t="s">
        <v>291</v>
      </c>
      <c r="Z82" s="113" t="s">
        <v>281</v>
      </c>
      <c r="AB82" s="113">
        <v>1</v>
      </c>
      <c r="AC82" s="113" t="s">
        <v>158</v>
      </c>
      <c r="AJ82" s="87" t="s">
        <v>270</v>
      </c>
      <c r="AK82" s="87" t="s">
        <v>160</v>
      </c>
    </row>
    <row r="83" spans="1:37">
      <c r="A83" s="108">
        <v>31</v>
      </c>
      <c r="B83" s="109" t="s">
        <v>278</v>
      </c>
      <c r="C83" s="110" t="s">
        <v>293</v>
      </c>
      <c r="D83" s="111" t="s">
        <v>294</v>
      </c>
      <c r="E83" s="112">
        <v>1</v>
      </c>
      <c r="F83" s="113" t="s">
        <v>198</v>
      </c>
      <c r="H83" s="114">
        <f>ROUND(E83*G83,2)</f>
        <v>0</v>
      </c>
      <c r="J83" s="114">
        <f>ROUND(E83*G83,2)</f>
        <v>0</v>
      </c>
      <c r="L83" s="115">
        <f>E83*K83</f>
        <v>0</v>
      </c>
      <c r="N83" s="112">
        <f>E83*M83</f>
        <v>0</v>
      </c>
      <c r="O83" s="113">
        <v>20</v>
      </c>
      <c r="P83" s="113" t="s">
        <v>155</v>
      </c>
      <c r="V83" s="116" t="s">
        <v>269</v>
      </c>
      <c r="W83" s="117">
        <v>5.5419999999999998</v>
      </c>
      <c r="X83" s="110" t="s">
        <v>295</v>
      </c>
      <c r="Y83" s="110" t="s">
        <v>293</v>
      </c>
      <c r="Z83" s="113" t="s">
        <v>281</v>
      </c>
      <c r="AB83" s="113">
        <v>1</v>
      </c>
      <c r="AC83" s="113" t="s">
        <v>158</v>
      </c>
      <c r="AJ83" s="87" t="s">
        <v>270</v>
      </c>
      <c r="AK83" s="87" t="s">
        <v>160</v>
      </c>
    </row>
    <row r="84" spans="1:37" ht="25.5">
      <c r="A84" s="108">
        <v>32</v>
      </c>
      <c r="B84" s="109" t="s">
        <v>278</v>
      </c>
      <c r="C84" s="110" t="s">
        <v>296</v>
      </c>
      <c r="D84" s="111" t="s">
        <v>297</v>
      </c>
      <c r="E84" s="112">
        <v>1</v>
      </c>
      <c r="F84" s="113" t="s">
        <v>198</v>
      </c>
      <c r="H84" s="114">
        <f>ROUND(E84*G84,2)</f>
        <v>0</v>
      </c>
      <c r="J84" s="114">
        <f>ROUND(E84*G84,2)</f>
        <v>0</v>
      </c>
      <c r="L84" s="115">
        <f>E84*K84</f>
        <v>0</v>
      </c>
      <c r="M84" s="112">
        <v>0.13100000000000001</v>
      </c>
      <c r="N84" s="112">
        <f>E84*M84</f>
        <v>0.13100000000000001</v>
      </c>
      <c r="O84" s="113">
        <v>20</v>
      </c>
      <c r="P84" s="113" t="s">
        <v>155</v>
      </c>
      <c r="V84" s="116" t="s">
        <v>269</v>
      </c>
      <c r="W84" s="117">
        <v>1.536</v>
      </c>
      <c r="X84" s="110" t="s">
        <v>298</v>
      </c>
      <c r="Y84" s="110" t="s">
        <v>296</v>
      </c>
      <c r="Z84" s="113" t="s">
        <v>281</v>
      </c>
      <c r="AB84" s="113">
        <v>1</v>
      </c>
      <c r="AC84" s="113" t="s">
        <v>158</v>
      </c>
      <c r="AJ84" s="87" t="s">
        <v>270</v>
      </c>
      <c r="AK84" s="87" t="s">
        <v>160</v>
      </c>
    </row>
    <row r="85" spans="1:37" ht="25.5">
      <c r="A85" s="108">
        <v>33</v>
      </c>
      <c r="B85" s="109" t="s">
        <v>278</v>
      </c>
      <c r="C85" s="110" t="s">
        <v>299</v>
      </c>
      <c r="D85" s="111" t="s">
        <v>300</v>
      </c>
      <c r="E85" s="112">
        <v>58.314</v>
      </c>
      <c r="F85" s="113" t="s">
        <v>58</v>
      </c>
      <c r="H85" s="114">
        <f>ROUND(E85*G85,2)</f>
        <v>0</v>
      </c>
      <c r="J85" s="114">
        <f>ROUND(E85*G85,2)</f>
        <v>0</v>
      </c>
      <c r="L85" s="115">
        <f>E85*K85</f>
        <v>0</v>
      </c>
      <c r="N85" s="112">
        <f>E85*M85</f>
        <v>0</v>
      </c>
      <c r="O85" s="113">
        <v>20</v>
      </c>
      <c r="P85" s="113" t="s">
        <v>155</v>
      </c>
      <c r="V85" s="116" t="s">
        <v>269</v>
      </c>
      <c r="X85" s="110" t="s">
        <v>301</v>
      </c>
      <c r="Y85" s="110" t="s">
        <v>299</v>
      </c>
      <c r="Z85" s="113" t="s">
        <v>281</v>
      </c>
      <c r="AB85" s="113">
        <v>1</v>
      </c>
      <c r="AC85" s="113" t="s">
        <v>158</v>
      </c>
      <c r="AJ85" s="87" t="s">
        <v>270</v>
      </c>
      <c r="AK85" s="87" t="s">
        <v>160</v>
      </c>
    </row>
    <row r="86" spans="1:37">
      <c r="D86" s="160" t="s">
        <v>302</v>
      </c>
      <c r="E86" s="161">
        <f>J86</f>
        <v>0</v>
      </c>
      <c r="H86" s="161">
        <f>SUM(H72:H85)</f>
        <v>0</v>
      </c>
      <c r="I86" s="161">
        <f>SUM(I72:I85)</f>
        <v>0</v>
      </c>
      <c r="J86" s="161">
        <f>SUM(J72:J85)</f>
        <v>0</v>
      </c>
      <c r="L86" s="162">
        <f>SUM(L72:L85)</f>
        <v>1.7769500000000001E-2</v>
      </c>
      <c r="N86" s="163">
        <f>SUM(N72:N85)</f>
        <v>0.13100000000000001</v>
      </c>
      <c r="W86" s="117">
        <f>SUM(W72:W85)</f>
        <v>224.57700000000003</v>
      </c>
    </row>
    <row r="88" spans="1:37">
      <c r="B88" s="110" t="s">
        <v>303</v>
      </c>
    </row>
    <row r="89" spans="1:37">
      <c r="A89" s="108">
        <v>34</v>
      </c>
      <c r="B89" s="109" t="s">
        <v>304</v>
      </c>
      <c r="C89" s="110" t="s">
        <v>305</v>
      </c>
      <c r="D89" s="111" t="s">
        <v>306</v>
      </c>
      <c r="E89" s="112">
        <v>1</v>
      </c>
      <c r="F89" s="113" t="s">
        <v>198</v>
      </c>
      <c r="H89" s="114">
        <f>ROUND(E89*G89,2)</f>
        <v>0</v>
      </c>
      <c r="J89" s="114">
        <f>ROUND(E89*G89,2)</f>
        <v>0</v>
      </c>
      <c r="K89" s="115">
        <v>0.27617000000000003</v>
      </c>
      <c r="L89" s="115">
        <f>E89*K89</f>
        <v>0.27617000000000003</v>
      </c>
      <c r="N89" s="112">
        <f>E89*M89</f>
        <v>0</v>
      </c>
      <c r="O89" s="113">
        <v>20</v>
      </c>
      <c r="P89" s="113" t="s">
        <v>155</v>
      </c>
      <c r="V89" s="116" t="s">
        <v>269</v>
      </c>
      <c r="W89" s="117">
        <v>6.8710000000000004</v>
      </c>
      <c r="X89" s="110" t="s">
        <v>305</v>
      </c>
      <c r="Y89" s="110" t="s">
        <v>305</v>
      </c>
      <c r="Z89" s="113" t="s">
        <v>307</v>
      </c>
      <c r="AB89" s="113">
        <v>1</v>
      </c>
      <c r="AC89" s="113" t="s">
        <v>308</v>
      </c>
      <c r="AJ89" s="87" t="s">
        <v>270</v>
      </c>
      <c r="AK89" s="87" t="s">
        <v>160</v>
      </c>
    </row>
    <row r="90" spans="1:37">
      <c r="A90" s="108">
        <v>35</v>
      </c>
      <c r="B90" s="109" t="s">
        <v>309</v>
      </c>
      <c r="C90" s="110" t="s">
        <v>310</v>
      </c>
      <c r="D90" s="111" t="s">
        <v>311</v>
      </c>
      <c r="E90" s="112">
        <v>0.70499999999999996</v>
      </c>
      <c r="F90" s="113" t="s">
        <v>167</v>
      </c>
      <c r="H90" s="114">
        <f>ROUND(E90*G90,2)</f>
        <v>0</v>
      </c>
      <c r="J90" s="114">
        <f>ROUND(E90*G90,2)</f>
        <v>0</v>
      </c>
      <c r="K90" s="115">
        <v>5.0000000000000002E-5</v>
      </c>
      <c r="L90" s="115">
        <f>E90*K90</f>
        <v>3.5250000000000003E-5</v>
      </c>
      <c r="N90" s="112">
        <f>E90*M90</f>
        <v>0</v>
      </c>
      <c r="O90" s="113">
        <v>20</v>
      </c>
      <c r="P90" s="113" t="s">
        <v>155</v>
      </c>
      <c r="V90" s="116" t="s">
        <v>269</v>
      </c>
      <c r="W90" s="117">
        <v>1.2E-2</v>
      </c>
      <c r="X90" s="110" t="s">
        <v>312</v>
      </c>
      <c r="Y90" s="110" t="s">
        <v>310</v>
      </c>
      <c r="Z90" s="113" t="s">
        <v>313</v>
      </c>
      <c r="AB90" s="113">
        <v>1</v>
      </c>
      <c r="AC90" s="113" t="s">
        <v>158</v>
      </c>
      <c r="AJ90" s="87" t="s">
        <v>270</v>
      </c>
      <c r="AK90" s="87" t="s">
        <v>160</v>
      </c>
    </row>
    <row r="91" spans="1:37">
      <c r="D91" s="153" t="s">
        <v>314</v>
      </c>
      <c r="E91" s="154"/>
      <c r="F91" s="155"/>
      <c r="G91" s="156"/>
      <c r="H91" s="156"/>
      <c r="I91" s="156"/>
      <c r="J91" s="156"/>
      <c r="K91" s="157"/>
      <c r="L91" s="157"/>
      <c r="M91" s="154"/>
      <c r="N91" s="154"/>
      <c r="O91" s="155"/>
      <c r="P91" s="155"/>
      <c r="Q91" s="154"/>
      <c r="R91" s="154"/>
      <c r="S91" s="154"/>
      <c r="T91" s="158"/>
      <c r="U91" s="158"/>
      <c r="V91" s="158" t="s">
        <v>0</v>
      </c>
      <c r="W91" s="159"/>
      <c r="X91" s="155"/>
    </row>
    <row r="92" spans="1:37">
      <c r="D92" s="153" t="s">
        <v>315</v>
      </c>
      <c r="E92" s="154"/>
      <c r="F92" s="155"/>
      <c r="G92" s="156"/>
      <c r="H92" s="156"/>
      <c r="I92" s="156"/>
      <c r="J92" s="156"/>
      <c r="K92" s="157"/>
      <c r="L92" s="157"/>
      <c r="M92" s="154"/>
      <c r="N92" s="154"/>
      <c r="O92" s="155"/>
      <c r="P92" s="155"/>
      <c r="Q92" s="154"/>
      <c r="R92" s="154"/>
      <c r="S92" s="154"/>
      <c r="T92" s="158"/>
      <c r="U92" s="158"/>
      <c r="V92" s="158" t="s">
        <v>0</v>
      </c>
      <c r="W92" s="159"/>
      <c r="X92" s="155"/>
    </row>
    <row r="93" spans="1:37">
      <c r="A93" s="108">
        <v>36</v>
      </c>
      <c r="B93" s="109" t="s">
        <v>309</v>
      </c>
      <c r="C93" s="110" t="s">
        <v>316</v>
      </c>
      <c r="D93" s="111" t="s">
        <v>317</v>
      </c>
      <c r="E93" s="112">
        <v>0.70499999999999996</v>
      </c>
      <c r="F93" s="113" t="s">
        <v>167</v>
      </c>
      <c r="H93" s="114">
        <f>ROUND(E93*G93,2)</f>
        <v>0</v>
      </c>
      <c r="J93" s="114">
        <f>ROUND(E93*G93,2)</f>
        <v>0</v>
      </c>
      <c r="K93" s="115">
        <v>5.0000000000000002E-5</v>
      </c>
      <c r="L93" s="115">
        <f>E93*K93</f>
        <v>3.5250000000000003E-5</v>
      </c>
      <c r="N93" s="112">
        <f>E93*M93</f>
        <v>0</v>
      </c>
      <c r="O93" s="113">
        <v>20</v>
      </c>
      <c r="P93" s="113" t="s">
        <v>155</v>
      </c>
      <c r="V93" s="116" t="s">
        <v>269</v>
      </c>
      <c r="W93" s="117">
        <v>1.2E-2</v>
      </c>
      <c r="X93" s="110" t="s">
        <v>318</v>
      </c>
      <c r="Y93" s="110" t="s">
        <v>316</v>
      </c>
      <c r="Z93" s="113" t="s">
        <v>313</v>
      </c>
      <c r="AB93" s="113">
        <v>1</v>
      </c>
      <c r="AC93" s="113" t="s">
        <v>158</v>
      </c>
      <c r="AJ93" s="87" t="s">
        <v>270</v>
      </c>
      <c r="AK93" s="87" t="s">
        <v>160</v>
      </c>
    </row>
    <row r="94" spans="1:37" ht="25.5">
      <c r="A94" s="108">
        <v>37</v>
      </c>
      <c r="B94" s="109" t="s">
        <v>309</v>
      </c>
      <c r="C94" s="110" t="s">
        <v>319</v>
      </c>
      <c r="D94" s="111" t="s">
        <v>320</v>
      </c>
      <c r="E94" s="112">
        <v>71.36</v>
      </c>
      <c r="F94" s="113" t="s">
        <v>321</v>
      </c>
      <c r="H94" s="114">
        <f>ROUND(E94*G94,2)</f>
        <v>0</v>
      </c>
      <c r="J94" s="114">
        <f>ROUND(E94*G94,2)</f>
        <v>0</v>
      </c>
      <c r="K94" s="115">
        <v>6.0000000000000002E-5</v>
      </c>
      <c r="L94" s="115">
        <f>E94*K94</f>
        <v>4.2816E-3</v>
      </c>
      <c r="N94" s="112">
        <f>E94*M94</f>
        <v>0</v>
      </c>
      <c r="O94" s="113">
        <v>20</v>
      </c>
      <c r="P94" s="113" t="s">
        <v>155</v>
      </c>
      <c r="V94" s="116" t="s">
        <v>269</v>
      </c>
      <c r="W94" s="117">
        <v>9.3480000000000008</v>
      </c>
      <c r="X94" s="110" t="s">
        <v>322</v>
      </c>
      <c r="Y94" s="110" t="s">
        <v>319</v>
      </c>
      <c r="Z94" s="113" t="s">
        <v>313</v>
      </c>
      <c r="AB94" s="113">
        <v>7</v>
      </c>
      <c r="AC94" s="113" t="s">
        <v>158</v>
      </c>
      <c r="AJ94" s="87" t="s">
        <v>270</v>
      </c>
      <c r="AK94" s="87" t="s">
        <v>160</v>
      </c>
    </row>
    <row r="95" spans="1:37">
      <c r="D95" s="153" t="s">
        <v>323</v>
      </c>
      <c r="E95" s="154"/>
      <c r="F95" s="155"/>
      <c r="G95" s="156"/>
      <c r="H95" s="156"/>
      <c r="I95" s="156"/>
      <c r="J95" s="156"/>
      <c r="K95" s="157"/>
      <c r="L95" s="157"/>
      <c r="M95" s="154"/>
      <c r="N95" s="154"/>
      <c r="O95" s="155"/>
      <c r="P95" s="155"/>
      <c r="Q95" s="154"/>
      <c r="R95" s="154"/>
      <c r="S95" s="154"/>
      <c r="T95" s="158"/>
      <c r="U95" s="158"/>
      <c r="V95" s="158" t="s">
        <v>0</v>
      </c>
      <c r="W95" s="159"/>
      <c r="X95" s="155"/>
    </row>
    <row r="96" spans="1:37">
      <c r="D96" s="153" t="s">
        <v>324</v>
      </c>
      <c r="E96" s="154"/>
      <c r="F96" s="155"/>
      <c r="G96" s="156"/>
      <c r="H96" s="156"/>
      <c r="I96" s="156"/>
      <c r="J96" s="156"/>
      <c r="K96" s="157"/>
      <c r="L96" s="157"/>
      <c r="M96" s="154"/>
      <c r="N96" s="154"/>
      <c r="O96" s="155"/>
      <c r="P96" s="155"/>
      <c r="Q96" s="154"/>
      <c r="R96" s="154"/>
      <c r="S96" s="154"/>
      <c r="T96" s="158"/>
      <c r="U96" s="158"/>
      <c r="V96" s="158" t="s">
        <v>0</v>
      </c>
      <c r="W96" s="159"/>
      <c r="X96" s="155"/>
    </row>
    <row r="97" spans="1:37" ht="25.5">
      <c r="A97" s="108">
        <v>38</v>
      </c>
      <c r="B97" s="109" t="s">
        <v>309</v>
      </c>
      <c r="C97" s="110" t="s">
        <v>325</v>
      </c>
      <c r="D97" s="111" t="s">
        <v>326</v>
      </c>
      <c r="E97" s="112">
        <v>104.35</v>
      </c>
      <c r="F97" s="113" t="s">
        <v>321</v>
      </c>
      <c r="H97" s="114">
        <f>ROUND(E97*G97,2)</f>
        <v>0</v>
      </c>
      <c r="J97" s="114">
        <f>ROUND(E97*G97,2)</f>
        <v>0</v>
      </c>
      <c r="K97" s="115">
        <v>5.0000000000000002E-5</v>
      </c>
      <c r="L97" s="115">
        <f>E97*K97</f>
        <v>5.2174999999999999E-3</v>
      </c>
      <c r="N97" s="112">
        <f>E97*M97</f>
        <v>0</v>
      </c>
      <c r="O97" s="113">
        <v>20</v>
      </c>
      <c r="P97" s="113" t="s">
        <v>155</v>
      </c>
      <c r="V97" s="116" t="s">
        <v>269</v>
      </c>
      <c r="W97" s="117">
        <v>6.8869999999999996</v>
      </c>
      <c r="X97" s="110" t="s">
        <v>327</v>
      </c>
      <c r="Y97" s="110" t="s">
        <v>325</v>
      </c>
      <c r="Z97" s="113" t="s">
        <v>313</v>
      </c>
      <c r="AB97" s="113">
        <v>7</v>
      </c>
      <c r="AC97" s="113" t="s">
        <v>158</v>
      </c>
      <c r="AJ97" s="87" t="s">
        <v>270</v>
      </c>
      <c r="AK97" s="87" t="s">
        <v>160</v>
      </c>
    </row>
    <row r="98" spans="1:37">
      <c r="D98" s="153" t="s">
        <v>328</v>
      </c>
      <c r="E98" s="154"/>
      <c r="F98" s="155"/>
      <c r="G98" s="156"/>
      <c r="H98" s="156"/>
      <c r="I98" s="156"/>
      <c r="J98" s="156"/>
      <c r="K98" s="157"/>
      <c r="L98" s="157"/>
      <c r="M98" s="154"/>
      <c r="N98" s="154"/>
      <c r="O98" s="155"/>
      <c r="P98" s="155"/>
      <c r="Q98" s="154"/>
      <c r="R98" s="154"/>
      <c r="S98" s="154"/>
      <c r="T98" s="158"/>
      <c r="U98" s="158"/>
      <c r="V98" s="158" t="s">
        <v>0</v>
      </c>
      <c r="W98" s="159"/>
      <c r="X98" s="155"/>
    </row>
    <row r="99" spans="1:37">
      <c r="D99" s="153" t="s">
        <v>329</v>
      </c>
      <c r="E99" s="154"/>
      <c r="F99" s="155"/>
      <c r="G99" s="156"/>
      <c r="H99" s="156"/>
      <c r="I99" s="156"/>
      <c r="J99" s="156"/>
      <c r="K99" s="157"/>
      <c r="L99" s="157"/>
      <c r="M99" s="154"/>
      <c r="N99" s="154"/>
      <c r="O99" s="155"/>
      <c r="P99" s="155"/>
      <c r="Q99" s="154"/>
      <c r="R99" s="154"/>
      <c r="S99" s="154"/>
      <c r="T99" s="158"/>
      <c r="U99" s="158"/>
      <c r="V99" s="158" t="s">
        <v>0</v>
      </c>
      <c r="W99" s="159"/>
      <c r="X99" s="155"/>
    </row>
    <row r="100" spans="1:37" ht="25.5">
      <c r="A100" s="108">
        <v>39</v>
      </c>
      <c r="B100" s="109" t="s">
        <v>309</v>
      </c>
      <c r="C100" s="110" t="s">
        <v>330</v>
      </c>
      <c r="D100" s="111" t="s">
        <v>331</v>
      </c>
      <c r="E100" s="112">
        <v>762.56</v>
      </c>
      <c r="F100" s="113" t="s">
        <v>321</v>
      </c>
      <c r="H100" s="114">
        <f>ROUND(E100*G100,2)</f>
        <v>0</v>
      </c>
      <c r="J100" s="114">
        <f>ROUND(E100*G100,2)</f>
        <v>0</v>
      </c>
      <c r="K100" s="115">
        <v>5.0000000000000002E-5</v>
      </c>
      <c r="L100" s="115">
        <f>E100*K100</f>
        <v>3.8128000000000002E-2</v>
      </c>
      <c r="N100" s="112">
        <f>E100*M100</f>
        <v>0</v>
      </c>
      <c r="O100" s="113">
        <v>20</v>
      </c>
      <c r="P100" s="113" t="s">
        <v>155</v>
      </c>
      <c r="V100" s="116" t="s">
        <v>269</v>
      </c>
      <c r="W100" s="117">
        <v>28.452999999999999</v>
      </c>
      <c r="X100" s="110" t="s">
        <v>332</v>
      </c>
      <c r="Y100" s="110" t="s">
        <v>330</v>
      </c>
      <c r="Z100" s="113" t="s">
        <v>313</v>
      </c>
      <c r="AB100" s="113">
        <v>7</v>
      </c>
      <c r="AC100" s="113" t="s">
        <v>158</v>
      </c>
      <c r="AJ100" s="87" t="s">
        <v>270</v>
      </c>
      <c r="AK100" s="87" t="s">
        <v>160</v>
      </c>
    </row>
    <row r="101" spans="1:37">
      <c r="D101" s="153" t="s">
        <v>333</v>
      </c>
      <c r="E101" s="154"/>
      <c r="F101" s="155"/>
      <c r="G101" s="156"/>
      <c r="H101" s="156"/>
      <c r="I101" s="156"/>
      <c r="J101" s="156"/>
      <c r="K101" s="157"/>
      <c r="L101" s="157"/>
      <c r="M101" s="154"/>
      <c r="N101" s="154"/>
      <c r="O101" s="155"/>
      <c r="P101" s="155"/>
      <c r="Q101" s="154"/>
      <c r="R101" s="154"/>
      <c r="S101" s="154"/>
      <c r="T101" s="158"/>
      <c r="U101" s="158"/>
      <c r="V101" s="158" t="s">
        <v>0</v>
      </c>
      <c r="W101" s="159"/>
      <c r="X101" s="155"/>
    </row>
    <row r="102" spans="1:37">
      <c r="A102" s="108">
        <v>40</v>
      </c>
      <c r="B102" s="109" t="s">
        <v>191</v>
      </c>
      <c r="C102" s="110" t="s">
        <v>334</v>
      </c>
      <c r="D102" s="111" t="s">
        <v>335</v>
      </c>
      <c r="E102" s="112">
        <v>938.27</v>
      </c>
      <c r="F102" s="113" t="s">
        <v>321</v>
      </c>
      <c r="I102" s="114">
        <f>ROUND(E102*G102,2)</f>
        <v>0</v>
      </c>
      <c r="J102" s="114">
        <f>ROUND(E102*G102,2)</f>
        <v>0</v>
      </c>
      <c r="K102" s="115">
        <v>1E-3</v>
      </c>
      <c r="L102" s="115">
        <f>E102*K102</f>
        <v>0.93827000000000005</v>
      </c>
      <c r="N102" s="112">
        <f>E102*M102</f>
        <v>0</v>
      </c>
      <c r="O102" s="113">
        <v>20</v>
      </c>
      <c r="P102" s="113" t="s">
        <v>155</v>
      </c>
      <c r="V102" s="116" t="s">
        <v>101</v>
      </c>
      <c r="X102" s="110" t="s">
        <v>334</v>
      </c>
      <c r="Y102" s="110" t="s">
        <v>334</v>
      </c>
      <c r="Z102" s="113" t="s">
        <v>336</v>
      </c>
      <c r="AA102" s="110" t="s">
        <v>155</v>
      </c>
      <c r="AB102" s="113">
        <v>2</v>
      </c>
      <c r="AC102" s="113" t="s">
        <v>158</v>
      </c>
      <c r="AJ102" s="87" t="s">
        <v>337</v>
      </c>
      <c r="AK102" s="87" t="s">
        <v>160</v>
      </c>
    </row>
    <row r="103" spans="1:37">
      <c r="D103" s="153" t="s">
        <v>338</v>
      </c>
      <c r="E103" s="154"/>
      <c r="F103" s="155"/>
      <c r="G103" s="156"/>
      <c r="H103" s="156"/>
      <c r="I103" s="156"/>
      <c r="J103" s="156"/>
      <c r="K103" s="157"/>
      <c r="L103" s="157"/>
      <c r="M103" s="154"/>
      <c r="N103" s="154"/>
      <c r="O103" s="155"/>
      <c r="P103" s="155"/>
      <c r="Q103" s="154"/>
      <c r="R103" s="154"/>
      <c r="S103" s="154"/>
      <c r="T103" s="158"/>
      <c r="U103" s="158"/>
      <c r="V103" s="158" t="s">
        <v>0</v>
      </c>
      <c r="W103" s="159"/>
      <c r="X103" s="155"/>
    </row>
    <row r="104" spans="1:37">
      <c r="D104" s="153" t="s">
        <v>324</v>
      </c>
      <c r="E104" s="154"/>
      <c r="F104" s="155"/>
      <c r="G104" s="156"/>
      <c r="H104" s="156"/>
      <c r="I104" s="156"/>
      <c r="J104" s="156"/>
      <c r="K104" s="157"/>
      <c r="L104" s="157"/>
      <c r="M104" s="154"/>
      <c r="N104" s="154"/>
      <c r="O104" s="155"/>
      <c r="P104" s="155"/>
      <c r="Q104" s="154"/>
      <c r="R104" s="154"/>
      <c r="S104" s="154"/>
      <c r="T104" s="158"/>
      <c r="U104" s="158"/>
      <c r="V104" s="158" t="s">
        <v>0</v>
      </c>
      <c r="W104" s="159"/>
      <c r="X104" s="155"/>
    </row>
    <row r="105" spans="1:37" ht="25.5">
      <c r="A105" s="108">
        <v>41</v>
      </c>
      <c r="B105" s="109" t="s">
        <v>309</v>
      </c>
      <c r="C105" s="110" t="s">
        <v>339</v>
      </c>
      <c r="D105" s="111" t="s">
        <v>340</v>
      </c>
      <c r="E105" s="112">
        <v>128.97200000000001</v>
      </c>
      <c r="F105" s="113" t="s">
        <v>58</v>
      </c>
      <c r="H105" s="114">
        <f>ROUND(E105*G105,2)</f>
        <v>0</v>
      </c>
      <c r="J105" s="114">
        <f>ROUND(E105*G105,2)</f>
        <v>0</v>
      </c>
      <c r="L105" s="115">
        <f>E105*K105</f>
        <v>0</v>
      </c>
      <c r="N105" s="112">
        <f>E105*M105</f>
        <v>0</v>
      </c>
      <c r="O105" s="113">
        <v>20</v>
      </c>
      <c r="P105" s="113" t="s">
        <v>155</v>
      </c>
      <c r="V105" s="116" t="s">
        <v>269</v>
      </c>
      <c r="X105" s="110" t="s">
        <v>341</v>
      </c>
      <c r="Y105" s="110" t="s">
        <v>339</v>
      </c>
      <c r="Z105" s="113" t="s">
        <v>313</v>
      </c>
      <c r="AB105" s="113">
        <v>1</v>
      </c>
      <c r="AC105" s="113" t="s">
        <v>158</v>
      </c>
      <c r="AJ105" s="87" t="s">
        <v>270</v>
      </c>
      <c r="AK105" s="87" t="s">
        <v>160</v>
      </c>
    </row>
    <row r="106" spans="1:37">
      <c r="D106" s="160" t="s">
        <v>342</v>
      </c>
      <c r="E106" s="161">
        <f>J106</f>
        <v>0</v>
      </c>
      <c r="H106" s="161">
        <f>SUM(H88:H105)</f>
        <v>0</v>
      </c>
      <c r="I106" s="161">
        <f>SUM(I88:I105)</f>
        <v>0</v>
      </c>
      <c r="J106" s="161">
        <f>SUM(J88:J105)</f>
        <v>0</v>
      </c>
      <c r="L106" s="162">
        <f>SUM(L88:L105)</f>
        <v>1.2621376</v>
      </c>
      <c r="N106" s="163">
        <f>SUM(N88:N105)</f>
        <v>0</v>
      </c>
      <c r="W106" s="117">
        <f>SUM(W88:W105)</f>
        <v>51.582999999999998</v>
      </c>
    </row>
    <row r="108" spans="1:37">
      <c r="B108" s="110" t="s">
        <v>343</v>
      </c>
    </row>
    <row r="109" spans="1:37">
      <c r="A109" s="108">
        <v>42</v>
      </c>
      <c r="B109" s="109" t="s">
        <v>344</v>
      </c>
      <c r="C109" s="110" t="s">
        <v>345</v>
      </c>
      <c r="D109" s="111" t="s">
        <v>346</v>
      </c>
      <c r="E109" s="112">
        <v>41.158999999999999</v>
      </c>
      <c r="F109" s="113" t="s">
        <v>167</v>
      </c>
      <c r="H109" s="114">
        <f>ROUND(E109*G109,2)</f>
        <v>0</v>
      </c>
      <c r="J109" s="114">
        <f>ROUND(E109*G109,2)</f>
        <v>0</v>
      </c>
      <c r="L109" s="115">
        <f>E109*K109</f>
        <v>0</v>
      </c>
      <c r="M109" s="112">
        <v>1E-3</v>
      </c>
      <c r="N109" s="112">
        <f>E109*M109</f>
        <v>4.1159000000000001E-2</v>
      </c>
      <c r="O109" s="113">
        <v>20</v>
      </c>
      <c r="P109" s="113" t="s">
        <v>155</v>
      </c>
      <c r="V109" s="116" t="s">
        <v>269</v>
      </c>
      <c r="W109" s="117">
        <v>10.496</v>
      </c>
      <c r="X109" s="110" t="s">
        <v>347</v>
      </c>
      <c r="Y109" s="110" t="s">
        <v>345</v>
      </c>
      <c r="Z109" s="113" t="s">
        <v>348</v>
      </c>
      <c r="AB109" s="113">
        <v>1</v>
      </c>
      <c r="AC109" s="113" t="s">
        <v>158</v>
      </c>
      <c r="AJ109" s="87" t="s">
        <v>270</v>
      </c>
      <c r="AK109" s="87" t="s">
        <v>160</v>
      </c>
    </row>
    <row r="110" spans="1:37">
      <c r="D110" s="153" t="s">
        <v>349</v>
      </c>
      <c r="E110" s="154"/>
      <c r="F110" s="155"/>
      <c r="G110" s="156"/>
      <c r="H110" s="156"/>
      <c r="I110" s="156"/>
      <c r="J110" s="156"/>
      <c r="K110" s="157"/>
      <c r="L110" s="157"/>
      <c r="M110" s="154"/>
      <c r="N110" s="154"/>
      <c r="O110" s="155"/>
      <c r="P110" s="155"/>
      <c r="Q110" s="154"/>
      <c r="R110" s="154"/>
      <c r="S110" s="154"/>
      <c r="T110" s="158"/>
      <c r="U110" s="158"/>
      <c r="V110" s="158" t="s">
        <v>0</v>
      </c>
      <c r="W110" s="159"/>
      <c r="X110" s="155"/>
    </row>
    <row r="111" spans="1:37">
      <c r="D111" s="153" t="s">
        <v>350</v>
      </c>
      <c r="E111" s="154"/>
      <c r="F111" s="155"/>
      <c r="G111" s="156"/>
      <c r="H111" s="156"/>
      <c r="I111" s="156"/>
      <c r="J111" s="156"/>
      <c r="K111" s="157"/>
      <c r="L111" s="157"/>
      <c r="M111" s="154"/>
      <c r="N111" s="154"/>
      <c r="O111" s="155"/>
      <c r="P111" s="155"/>
      <c r="Q111" s="154"/>
      <c r="R111" s="154"/>
      <c r="S111" s="154"/>
      <c r="T111" s="158"/>
      <c r="U111" s="158"/>
      <c r="V111" s="158" t="s">
        <v>0</v>
      </c>
      <c r="W111" s="159"/>
      <c r="X111" s="155"/>
    </row>
    <row r="112" spans="1:37">
      <c r="D112" s="153" t="s">
        <v>351</v>
      </c>
      <c r="E112" s="154"/>
      <c r="F112" s="155"/>
      <c r="G112" s="156"/>
      <c r="H112" s="156"/>
      <c r="I112" s="156"/>
      <c r="J112" s="156"/>
      <c r="K112" s="157"/>
      <c r="L112" s="157"/>
      <c r="M112" s="154"/>
      <c r="N112" s="154"/>
      <c r="O112" s="155"/>
      <c r="P112" s="155"/>
      <c r="Q112" s="154"/>
      <c r="R112" s="154"/>
      <c r="S112" s="154"/>
      <c r="T112" s="158"/>
      <c r="U112" s="158"/>
      <c r="V112" s="158" t="s">
        <v>0</v>
      </c>
      <c r="W112" s="159"/>
      <c r="X112" s="155"/>
    </row>
    <row r="113" spans="1:37" ht="25.5">
      <c r="A113" s="108">
        <v>43</v>
      </c>
      <c r="B113" s="109" t="s">
        <v>344</v>
      </c>
      <c r="C113" s="110" t="s">
        <v>352</v>
      </c>
      <c r="D113" s="111" t="s">
        <v>353</v>
      </c>
      <c r="E113" s="112">
        <v>47.9</v>
      </c>
      <c r="F113" s="113" t="s">
        <v>167</v>
      </c>
      <c r="H113" s="114">
        <f>ROUND(E113*G113,2)</f>
        <v>0</v>
      </c>
      <c r="J113" s="114">
        <f>ROUND(E113*G113,2)</f>
        <v>0</v>
      </c>
      <c r="K113" s="115">
        <v>5.2999999999999998E-4</v>
      </c>
      <c r="L113" s="115">
        <f>E113*K113</f>
        <v>2.5387E-2</v>
      </c>
      <c r="N113" s="112">
        <f>E113*M113</f>
        <v>0</v>
      </c>
      <c r="O113" s="113">
        <v>20</v>
      </c>
      <c r="P113" s="113" t="s">
        <v>155</v>
      </c>
      <c r="V113" s="116" t="s">
        <v>269</v>
      </c>
      <c r="W113" s="117">
        <v>14.993</v>
      </c>
      <c r="X113" s="110" t="s">
        <v>354</v>
      </c>
      <c r="Y113" s="110" t="s">
        <v>352</v>
      </c>
      <c r="Z113" s="113" t="s">
        <v>181</v>
      </c>
      <c r="AB113" s="113">
        <v>1</v>
      </c>
      <c r="AC113" s="113" t="s">
        <v>158</v>
      </c>
      <c r="AJ113" s="87" t="s">
        <v>270</v>
      </c>
      <c r="AK113" s="87" t="s">
        <v>160</v>
      </c>
    </row>
    <row r="114" spans="1:37" ht="25.5">
      <c r="A114" s="108">
        <v>44</v>
      </c>
      <c r="B114" s="109" t="s">
        <v>191</v>
      </c>
      <c r="C114" s="110" t="s">
        <v>355</v>
      </c>
      <c r="D114" s="111" t="s">
        <v>356</v>
      </c>
      <c r="E114" s="112">
        <v>47.9</v>
      </c>
      <c r="F114" s="113" t="s">
        <v>167</v>
      </c>
      <c r="I114" s="114">
        <f>ROUND(E114*G114,2)</f>
        <v>0</v>
      </c>
      <c r="J114" s="114">
        <f>ROUND(E114*G114,2)</f>
        <v>0</v>
      </c>
      <c r="L114" s="115">
        <f>E114*K114</f>
        <v>0</v>
      </c>
      <c r="N114" s="112">
        <f>E114*M114</f>
        <v>0</v>
      </c>
      <c r="O114" s="113">
        <v>20</v>
      </c>
      <c r="P114" s="113" t="s">
        <v>155</v>
      </c>
      <c r="V114" s="116" t="s">
        <v>101</v>
      </c>
      <c r="X114" s="110" t="s">
        <v>355</v>
      </c>
      <c r="Y114" s="110" t="s">
        <v>355</v>
      </c>
      <c r="Z114" s="113" t="s">
        <v>181</v>
      </c>
      <c r="AA114" s="110" t="s">
        <v>155</v>
      </c>
      <c r="AB114" s="113">
        <v>2</v>
      </c>
      <c r="AC114" s="113" t="s">
        <v>158</v>
      </c>
      <c r="AJ114" s="87" t="s">
        <v>337</v>
      </c>
      <c r="AK114" s="87" t="s">
        <v>160</v>
      </c>
    </row>
    <row r="115" spans="1:37" ht="25.5">
      <c r="A115" s="108">
        <v>45</v>
      </c>
      <c r="B115" s="109" t="s">
        <v>344</v>
      </c>
      <c r="C115" s="110" t="s">
        <v>357</v>
      </c>
      <c r="D115" s="111" t="s">
        <v>358</v>
      </c>
      <c r="E115" s="112">
        <v>27.542999999999999</v>
      </c>
      <c r="F115" s="113" t="s">
        <v>58</v>
      </c>
      <c r="H115" s="114">
        <f>ROUND(E115*G115,2)</f>
        <v>0</v>
      </c>
      <c r="J115" s="114">
        <f>ROUND(E115*G115,2)</f>
        <v>0</v>
      </c>
      <c r="L115" s="115">
        <f>E115*K115</f>
        <v>0</v>
      </c>
      <c r="N115" s="112">
        <f>E115*M115</f>
        <v>0</v>
      </c>
      <c r="O115" s="113">
        <v>20</v>
      </c>
      <c r="P115" s="113" t="s">
        <v>155</v>
      </c>
      <c r="V115" s="116" t="s">
        <v>269</v>
      </c>
      <c r="X115" s="110" t="s">
        <v>359</v>
      </c>
      <c r="Y115" s="110" t="s">
        <v>357</v>
      </c>
      <c r="Z115" s="113" t="s">
        <v>360</v>
      </c>
      <c r="AB115" s="113">
        <v>1</v>
      </c>
      <c r="AC115" s="113" t="s">
        <v>158</v>
      </c>
      <c r="AJ115" s="87" t="s">
        <v>270</v>
      </c>
      <c r="AK115" s="87" t="s">
        <v>160</v>
      </c>
    </row>
    <row r="116" spans="1:37">
      <c r="D116" s="160" t="s">
        <v>361</v>
      </c>
      <c r="E116" s="161">
        <f>J116</f>
        <v>0</v>
      </c>
      <c r="H116" s="161">
        <f>SUM(H108:H115)</f>
        <v>0</v>
      </c>
      <c r="I116" s="161">
        <f>SUM(I108:I115)</f>
        <v>0</v>
      </c>
      <c r="J116" s="161">
        <f>SUM(J108:J115)</f>
        <v>0</v>
      </c>
      <c r="L116" s="162">
        <f>SUM(L108:L115)</f>
        <v>2.5387E-2</v>
      </c>
      <c r="N116" s="163">
        <f>SUM(N108:N115)</f>
        <v>4.1159000000000001E-2</v>
      </c>
      <c r="W116" s="117">
        <f>SUM(W108:W115)</f>
        <v>25.489000000000001</v>
      </c>
    </row>
    <row r="118" spans="1:37">
      <c r="B118" s="110" t="s">
        <v>362</v>
      </c>
    </row>
    <row r="119" spans="1:37" ht="25.5">
      <c r="A119" s="108">
        <v>46</v>
      </c>
      <c r="B119" s="109" t="s">
        <v>363</v>
      </c>
      <c r="C119" s="110" t="s">
        <v>364</v>
      </c>
      <c r="D119" s="111" t="s">
        <v>365</v>
      </c>
      <c r="E119" s="112">
        <v>22.802</v>
      </c>
      <c r="F119" s="113" t="s">
        <v>167</v>
      </c>
      <c r="H119" s="114">
        <f>ROUND(E119*G119,2)</f>
        <v>0</v>
      </c>
      <c r="J119" s="114">
        <f>ROUND(E119*G119,2)</f>
        <v>0</v>
      </c>
      <c r="K119" s="115">
        <v>2.3000000000000001E-4</v>
      </c>
      <c r="L119" s="115">
        <f>E119*K119</f>
        <v>5.2444600000000003E-3</v>
      </c>
      <c r="N119" s="112">
        <f>E119*M119</f>
        <v>0</v>
      </c>
      <c r="O119" s="113">
        <v>20</v>
      </c>
      <c r="P119" s="113" t="s">
        <v>155</v>
      </c>
      <c r="V119" s="116" t="s">
        <v>269</v>
      </c>
      <c r="W119" s="117">
        <v>8.3230000000000004</v>
      </c>
      <c r="X119" s="110" t="s">
        <v>366</v>
      </c>
      <c r="Y119" s="110" t="s">
        <v>364</v>
      </c>
      <c r="Z119" s="113" t="s">
        <v>367</v>
      </c>
      <c r="AB119" s="113">
        <v>1</v>
      </c>
      <c r="AC119" s="113" t="s">
        <v>158</v>
      </c>
      <c r="AJ119" s="87" t="s">
        <v>270</v>
      </c>
      <c r="AK119" s="87" t="s">
        <v>160</v>
      </c>
    </row>
    <row r="120" spans="1:37">
      <c r="D120" s="153" t="s">
        <v>368</v>
      </c>
      <c r="E120" s="154"/>
      <c r="F120" s="155"/>
      <c r="G120" s="156"/>
      <c r="H120" s="156"/>
      <c r="I120" s="156"/>
      <c r="J120" s="156"/>
      <c r="K120" s="157"/>
      <c r="L120" s="157"/>
      <c r="M120" s="154"/>
      <c r="N120" s="154"/>
      <c r="O120" s="155"/>
      <c r="P120" s="155"/>
      <c r="Q120" s="154"/>
      <c r="R120" s="154"/>
      <c r="S120" s="154"/>
      <c r="T120" s="158"/>
      <c r="U120" s="158"/>
      <c r="V120" s="158" t="s">
        <v>0</v>
      </c>
      <c r="W120" s="159"/>
      <c r="X120" s="155"/>
    </row>
    <row r="121" spans="1:37">
      <c r="A121" s="108">
        <v>47</v>
      </c>
      <c r="B121" s="109" t="s">
        <v>363</v>
      </c>
      <c r="C121" s="110" t="s">
        <v>369</v>
      </c>
      <c r="D121" s="111" t="s">
        <v>370</v>
      </c>
      <c r="E121" s="112">
        <v>22.802</v>
      </c>
      <c r="F121" s="113" t="s">
        <v>167</v>
      </c>
      <c r="H121" s="114">
        <f>ROUND(E121*G121,2)</f>
        <v>0</v>
      </c>
      <c r="J121" s="114">
        <f>ROUND(E121*G121,2)</f>
        <v>0</v>
      </c>
      <c r="K121" s="115">
        <v>8.0000000000000007E-5</v>
      </c>
      <c r="L121" s="115">
        <f>E121*K121</f>
        <v>1.82416E-3</v>
      </c>
      <c r="N121" s="112">
        <f>E121*M121</f>
        <v>0</v>
      </c>
      <c r="O121" s="113">
        <v>20</v>
      </c>
      <c r="P121" s="113" t="s">
        <v>155</v>
      </c>
      <c r="V121" s="116" t="s">
        <v>269</v>
      </c>
      <c r="W121" s="117">
        <v>2.9870000000000001</v>
      </c>
      <c r="X121" s="110" t="s">
        <v>371</v>
      </c>
      <c r="Y121" s="110" t="s">
        <v>369</v>
      </c>
      <c r="Z121" s="113" t="s">
        <v>367</v>
      </c>
      <c r="AB121" s="113">
        <v>1</v>
      </c>
      <c r="AC121" s="113" t="s">
        <v>158</v>
      </c>
      <c r="AJ121" s="87" t="s">
        <v>270</v>
      </c>
      <c r="AK121" s="87" t="s">
        <v>160</v>
      </c>
    </row>
    <row r="122" spans="1:37">
      <c r="D122" s="160" t="s">
        <v>372</v>
      </c>
      <c r="E122" s="161">
        <f>J122</f>
        <v>0</v>
      </c>
      <c r="H122" s="161">
        <f>SUM(H118:H121)</f>
        <v>0</v>
      </c>
      <c r="I122" s="161">
        <f>SUM(I118:I121)</f>
        <v>0</v>
      </c>
      <c r="J122" s="161">
        <f>SUM(J118:J121)</f>
        <v>0</v>
      </c>
      <c r="L122" s="162">
        <f>SUM(L118:L121)</f>
        <v>7.0686200000000003E-3</v>
      </c>
      <c r="N122" s="163">
        <f>SUM(N118:N121)</f>
        <v>0</v>
      </c>
      <c r="W122" s="117">
        <f>SUM(W118:W121)</f>
        <v>11.31</v>
      </c>
    </row>
    <row r="124" spans="1:37">
      <c r="B124" s="110" t="s">
        <v>373</v>
      </c>
    </row>
    <row r="125" spans="1:37">
      <c r="A125" s="108">
        <v>48</v>
      </c>
      <c r="B125" s="109" t="s">
        <v>374</v>
      </c>
      <c r="C125" s="110" t="s">
        <v>375</v>
      </c>
      <c r="D125" s="111" t="s">
        <v>376</v>
      </c>
      <c r="E125" s="112">
        <v>332</v>
      </c>
      <c r="F125" s="113" t="s">
        <v>167</v>
      </c>
      <c r="H125" s="114">
        <f>ROUND(E125*G125,2)</f>
        <v>0</v>
      </c>
      <c r="J125" s="114">
        <f>ROUND(E125*G125,2)</f>
        <v>0</v>
      </c>
      <c r="L125" s="115">
        <f>E125*K125</f>
        <v>0</v>
      </c>
      <c r="N125" s="112">
        <f>E125*M125</f>
        <v>0</v>
      </c>
      <c r="O125" s="113">
        <v>20</v>
      </c>
      <c r="P125" s="113" t="s">
        <v>155</v>
      </c>
      <c r="V125" s="116" t="s">
        <v>269</v>
      </c>
      <c r="W125" s="117">
        <v>332</v>
      </c>
      <c r="X125" s="110" t="s">
        <v>375</v>
      </c>
      <c r="Y125" s="110" t="s">
        <v>375</v>
      </c>
      <c r="Z125" s="113" t="s">
        <v>367</v>
      </c>
      <c r="AB125" s="113">
        <v>1</v>
      </c>
      <c r="AC125" s="113" t="s">
        <v>158</v>
      </c>
      <c r="AJ125" s="87" t="s">
        <v>270</v>
      </c>
      <c r="AK125" s="87" t="s">
        <v>160</v>
      </c>
    </row>
    <row r="126" spans="1:37">
      <c r="D126" s="153" t="s">
        <v>284</v>
      </c>
      <c r="E126" s="154"/>
      <c r="F126" s="155"/>
      <c r="G126" s="156"/>
      <c r="H126" s="156"/>
      <c r="I126" s="156"/>
      <c r="J126" s="156"/>
      <c r="K126" s="157"/>
      <c r="L126" s="157"/>
      <c r="M126" s="154"/>
      <c r="N126" s="154"/>
      <c r="O126" s="155"/>
      <c r="P126" s="155"/>
      <c r="Q126" s="154"/>
      <c r="R126" s="154"/>
      <c r="S126" s="154"/>
      <c r="T126" s="158"/>
      <c r="U126" s="158"/>
      <c r="V126" s="158" t="s">
        <v>0</v>
      </c>
      <c r="W126" s="159"/>
      <c r="X126" s="155"/>
    </row>
    <row r="127" spans="1:37">
      <c r="D127" s="153" t="s">
        <v>377</v>
      </c>
      <c r="E127" s="154"/>
      <c r="F127" s="155"/>
      <c r="G127" s="156"/>
      <c r="H127" s="156"/>
      <c r="I127" s="156"/>
      <c r="J127" s="156"/>
      <c r="K127" s="157"/>
      <c r="L127" s="157"/>
      <c r="M127" s="154"/>
      <c r="N127" s="154"/>
      <c r="O127" s="155"/>
      <c r="P127" s="155"/>
      <c r="Q127" s="154"/>
      <c r="R127" s="154"/>
      <c r="S127" s="154"/>
      <c r="T127" s="158"/>
      <c r="U127" s="158"/>
      <c r="V127" s="158" t="s">
        <v>0</v>
      </c>
      <c r="W127" s="159"/>
      <c r="X127" s="155"/>
    </row>
    <row r="128" spans="1:37">
      <c r="D128" s="153" t="s">
        <v>286</v>
      </c>
      <c r="E128" s="154"/>
      <c r="F128" s="155"/>
      <c r="G128" s="156"/>
      <c r="H128" s="156"/>
      <c r="I128" s="156"/>
      <c r="J128" s="156"/>
      <c r="K128" s="157"/>
      <c r="L128" s="157"/>
      <c r="M128" s="154"/>
      <c r="N128" s="154"/>
      <c r="O128" s="155"/>
      <c r="P128" s="155"/>
      <c r="Q128" s="154"/>
      <c r="R128" s="154"/>
      <c r="S128" s="154"/>
      <c r="T128" s="158"/>
      <c r="U128" s="158"/>
      <c r="V128" s="158" t="s">
        <v>0</v>
      </c>
      <c r="W128" s="159"/>
      <c r="X128" s="155"/>
    </row>
    <row r="129" spans="1:37">
      <c r="D129" s="153" t="s">
        <v>378</v>
      </c>
      <c r="E129" s="154"/>
      <c r="F129" s="155"/>
      <c r="G129" s="156"/>
      <c r="H129" s="156"/>
      <c r="I129" s="156"/>
      <c r="J129" s="156"/>
      <c r="K129" s="157"/>
      <c r="L129" s="157"/>
      <c r="M129" s="154"/>
      <c r="N129" s="154"/>
      <c r="O129" s="155"/>
      <c r="P129" s="155"/>
      <c r="Q129" s="154"/>
      <c r="R129" s="154"/>
      <c r="S129" s="154"/>
      <c r="T129" s="158"/>
      <c r="U129" s="158"/>
      <c r="V129" s="158" t="s">
        <v>0</v>
      </c>
      <c r="W129" s="159"/>
      <c r="X129" s="155"/>
    </row>
    <row r="130" spans="1:37">
      <c r="A130" s="108">
        <v>49</v>
      </c>
      <c r="B130" s="109" t="s">
        <v>374</v>
      </c>
      <c r="C130" s="110" t="s">
        <v>379</v>
      </c>
      <c r="D130" s="111" t="s">
        <v>380</v>
      </c>
      <c r="E130" s="112">
        <v>115</v>
      </c>
      <c r="F130" s="113" t="s">
        <v>167</v>
      </c>
      <c r="H130" s="114">
        <f>ROUND(E130*G130,2)</f>
        <v>0</v>
      </c>
      <c r="J130" s="114">
        <f>ROUND(E130*G130,2)</f>
        <v>0</v>
      </c>
      <c r="L130" s="115">
        <f>E130*K130</f>
        <v>0</v>
      </c>
      <c r="N130" s="112">
        <f>E130*M130</f>
        <v>0</v>
      </c>
      <c r="O130" s="113">
        <v>20</v>
      </c>
      <c r="P130" s="113" t="s">
        <v>155</v>
      </c>
      <c r="V130" s="116" t="s">
        <v>269</v>
      </c>
      <c r="W130" s="117">
        <v>115</v>
      </c>
      <c r="X130" s="110" t="s">
        <v>379</v>
      </c>
      <c r="Y130" s="110" t="s">
        <v>379</v>
      </c>
      <c r="Z130" s="113" t="s">
        <v>367</v>
      </c>
      <c r="AB130" s="113">
        <v>1</v>
      </c>
      <c r="AC130" s="113" t="s">
        <v>158</v>
      </c>
      <c r="AJ130" s="87" t="s">
        <v>270</v>
      </c>
      <c r="AK130" s="87" t="s">
        <v>160</v>
      </c>
    </row>
    <row r="131" spans="1:37">
      <c r="D131" s="160" t="s">
        <v>381</v>
      </c>
      <c r="E131" s="161">
        <f>J131</f>
        <v>0</v>
      </c>
      <c r="H131" s="161">
        <f>SUM(H124:H130)</f>
        <v>0</v>
      </c>
      <c r="I131" s="161">
        <f>SUM(I124:I130)</f>
        <v>0</v>
      </c>
      <c r="J131" s="161">
        <f>SUM(J124:J130)</f>
        <v>0</v>
      </c>
      <c r="L131" s="162">
        <f>SUM(L124:L130)</f>
        <v>0</v>
      </c>
      <c r="N131" s="163">
        <f>SUM(N124:N130)</f>
        <v>0</v>
      </c>
      <c r="W131" s="117">
        <f>SUM(W124:W130)</f>
        <v>447</v>
      </c>
    </row>
    <row r="133" spans="1:37">
      <c r="D133" s="160" t="s">
        <v>382</v>
      </c>
      <c r="E133" s="163">
        <f>J133</f>
        <v>0</v>
      </c>
      <c r="H133" s="161">
        <f>+H66+H70+H86+H106+H116+H122+H131</f>
        <v>0</v>
      </c>
      <c r="I133" s="161">
        <f>+I66+I70+I86+I106+I116+I122+I131</f>
        <v>0</v>
      </c>
      <c r="J133" s="161">
        <f>+J66+J70+J86+J106+J116+J122+J131</f>
        <v>0</v>
      </c>
      <c r="L133" s="162">
        <f>+L66+L70+L86+L106+L116+L122+L131</f>
        <v>1.3123627200000001</v>
      </c>
      <c r="N133" s="163">
        <f>+N66+N70+N86+N106+N116+N122+N131</f>
        <v>0.17215900000000001</v>
      </c>
      <c r="W133" s="117">
        <f>+W66+W70+W86+W106+W116+W122+W131</f>
        <v>759.95900000000006</v>
      </c>
    </row>
    <row r="135" spans="1:37">
      <c r="B135" s="152" t="s">
        <v>383</v>
      </c>
    </row>
    <row r="136" spans="1:37">
      <c r="B136" s="110" t="s">
        <v>384</v>
      </c>
    </row>
    <row r="137" spans="1:37">
      <c r="A137" s="108">
        <v>50</v>
      </c>
      <c r="B137" s="109" t="s">
        <v>385</v>
      </c>
      <c r="C137" s="110" t="s">
        <v>385</v>
      </c>
      <c r="D137" s="111" t="s">
        <v>386</v>
      </c>
      <c r="E137" s="112">
        <v>1</v>
      </c>
      <c r="F137" s="113" t="s">
        <v>268</v>
      </c>
      <c r="H137" s="114">
        <f>ROUND(E137*G137,2)</f>
        <v>0</v>
      </c>
      <c r="J137" s="114">
        <f>ROUND(E137*G137,2)</f>
        <v>0</v>
      </c>
      <c r="L137" s="115">
        <f>E137*K137</f>
        <v>0</v>
      </c>
      <c r="N137" s="112">
        <f>E137*M137</f>
        <v>0</v>
      </c>
      <c r="O137" s="113">
        <v>20</v>
      </c>
      <c r="P137" s="113" t="s">
        <v>155</v>
      </c>
      <c r="V137" s="116" t="s">
        <v>387</v>
      </c>
      <c r="X137" s="110" t="s">
        <v>385</v>
      </c>
      <c r="Y137" s="110" t="s">
        <v>385</v>
      </c>
      <c r="Z137" s="113" t="s">
        <v>307</v>
      </c>
      <c r="AB137" s="113">
        <v>7</v>
      </c>
      <c r="AC137" s="113" t="s">
        <v>308</v>
      </c>
      <c r="AJ137" s="87" t="s">
        <v>388</v>
      </c>
      <c r="AK137" s="87" t="s">
        <v>160</v>
      </c>
    </row>
    <row r="138" spans="1:37">
      <c r="A138" s="108">
        <v>51</v>
      </c>
      <c r="B138" s="109" t="s">
        <v>389</v>
      </c>
      <c r="C138" s="110" t="s">
        <v>389</v>
      </c>
      <c r="D138" s="111" t="s">
        <v>390</v>
      </c>
      <c r="E138" s="112">
        <v>1</v>
      </c>
      <c r="F138" s="113" t="s">
        <v>268</v>
      </c>
      <c r="H138" s="114">
        <f>ROUND(E138*G138,2)</f>
        <v>0</v>
      </c>
      <c r="J138" s="114">
        <f>ROUND(E138*G138,2)</f>
        <v>0</v>
      </c>
      <c r="L138" s="115">
        <f>E138*K138</f>
        <v>0</v>
      </c>
      <c r="N138" s="112">
        <f>E138*M138</f>
        <v>0</v>
      </c>
      <c r="O138" s="113">
        <v>20</v>
      </c>
      <c r="P138" s="113" t="s">
        <v>155</v>
      </c>
      <c r="V138" s="116" t="s">
        <v>387</v>
      </c>
      <c r="X138" s="110" t="s">
        <v>389</v>
      </c>
      <c r="Y138" s="110" t="s">
        <v>389</v>
      </c>
      <c r="Z138" s="113" t="s">
        <v>181</v>
      </c>
      <c r="AB138" s="113">
        <v>7</v>
      </c>
      <c r="AC138" s="113" t="s">
        <v>158</v>
      </c>
      <c r="AJ138" s="87" t="s">
        <v>388</v>
      </c>
      <c r="AK138" s="87" t="s">
        <v>160</v>
      </c>
    </row>
    <row r="139" spans="1:37">
      <c r="D139" s="160" t="s">
        <v>391</v>
      </c>
      <c r="E139" s="161">
        <f>J139</f>
        <v>0</v>
      </c>
      <c r="H139" s="161">
        <f>SUM(H135:H138)</f>
        <v>0</v>
      </c>
      <c r="I139" s="161">
        <f>SUM(I135:I138)</f>
        <v>0</v>
      </c>
      <c r="J139" s="161">
        <f>SUM(J135:J138)</f>
        <v>0</v>
      </c>
      <c r="L139" s="162">
        <f>SUM(L135:L138)</f>
        <v>0</v>
      </c>
      <c r="N139" s="163">
        <f>SUM(N135:N138)</f>
        <v>0</v>
      </c>
      <c r="W139" s="117">
        <f>SUM(W135:W138)</f>
        <v>0</v>
      </c>
    </row>
    <row r="141" spans="1:37">
      <c r="D141" s="160" t="s">
        <v>392</v>
      </c>
      <c r="E141" s="161">
        <f>J141</f>
        <v>0</v>
      </c>
      <c r="H141" s="161">
        <f>+H139</f>
        <v>0</v>
      </c>
      <c r="I141" s="161">
        <f>+I139</f>
        <v>0</v>
      </c>
      <c r="J141" s="161">
        <f>+J139</f>
        <v>0</v>
      </c>
      <c r="L141" s="162">
        <f>+L139</f>
        <v>0</v>
      </c>
      <c r="N141" s="163">
        <f>+N139</f>
        <v>0</v>
      </c>
      <c r="W141" s="117">
        <f>+W139</f>
        <v>0</v>
      </c>
    </row>
    <row r="143" spans="1:37">
      <c r="D143" s="165" t="s">
        <v>393</v>
      </c>
      <c r="E143" s="161">
        <f>J143</f>
        <v>0</v>
      </c>
      <c r="H143" s="161">
        <f>+H61+H133+H141</f>
        <v>0</v>
      </c>
      <c r="I143" s="161">
        <f>+I61+I133+I141</f>
        <v>0</v>
      </c>
      <c r="J143" s="161">
        <f>+J61+J133+J141</f>
        <v>0</v>
      </c>
      <c r="L143" s="162">
        <f>+L61+L133+L141</f>
        <v>2.4261480799999999</v>
      </c>
      <c r="N143" s="163">
        <f>+N61+N133+N141</f>
        <v>1.284144</v>
      </c>
      <c r="W143" s="117">
        <f>+W61+W133+W141</f>
        <v>853.50000000000011</v>
      </c>
    </row>
  </sheetData>
  <mergeCells count="1">
    <mergeCell ref="A1:D1"/>
  </mergeCells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showGridLines="0" workbookViewId="0">
      <pane ySplit="10" topLeftCell="A11" activePane="bottomLeft" state="frozen"/>
      <selection pane="bottomLeft"/>
    </sheetView>
  </sheetViews>
  <sheetFormatPr defaultRowHeight="12.75"/>
  <cols>
    <col min="1" max="1" width="15.7109375" style="95" customWidth="1"/>
    <col min="2" max="3" width="45.7109375" style="95" customWidth="1"/>
    <col min="4" max="4" width="11.28515625" style="96" customWidth="1"/>
    <col min="5" max="16384" width="9.140625" style="87"/>
  </cols>
  <sheetData>
    <row r="1" spans="1:6">
      <c r="A1" s="97" t="s">
        <v>117</v>
      </c>
      <c r="B1" s="98"/>
      <c r="C1" s="98"/>
      <c r="D1" s="99" t="s">
        <v>394</v>
      </c>
    </row>
    <row r="2" spans="1:6">
      <c r="A2" s="97" t="s">
        <v>119</v>
      </c>
      <c r="B2" s="98"/>
      <c r="C2" s="98"/>
      <c r="D2" s="99" t="s">
        <v>120</v>
      </c>
    </row>
    <row r="3" spans="1:6">
      <c r="A3" s="97" t="s">
        <v>15</v>
      </c>
      <c r="B3" s="98"/>
      <c r="C3" s="98"/>
      <c r="D3" s="99" t="s">
        <v>121</v>
      </c>
    </row>
    <row r="4" spans="1:6">
      <c r="A4" s="98"/>
      <c r="B4" s="98"/>
      <c r="C4" s="98"/>
      <c r="D4" s="98"/>
    </row>
    <row r="5" spans="1:6">
      <c r="A5" s="97" t="s">
        <v>122</v>
      </c>
      <c r="B5" s="98"/>
      <c r="C5" s="98"/>
      <c r="D5" s="98"/>
    </row>
    <row r="6" spans="1:6">
      <c r="A6" s="97" t="s">
        <v>123</v>
      </c>
      <c r="B6" s="98"/>
      <c r="C6" s="98"/>
      <c r="D6" s="98"/>
    </row>
    <row r="7" spans="1:6">
      <c r="A7" s="97"/>
      <c r="B7" s="98"/>
      <c r="C7" s="98"/>
      <c r="D7" s="98"/>
    </row>
    <row r="8" spans="1:6">
      <c r="A8" s="87" t="s">
        <v>124</v>
      </c>
      <c r="B8" s="100"/>
      <c r="C8" s="101"/>
      <c r="D8" s="102"/>
    </row>
    <row r="9" spans="1:6">
      <c r="A9" s="103" t="s">
        <v>67</v>
      </c>
      <c r="B9" s="103" t="s">
        <v>68</v>
      </c>
      <c r="C9" s="103" t="s">
        <v>69</v>
      </c>
      <c r="D9" s="104" t="s">
        <v>70</v>
      </c>
      <c r="F9" s="87" t="s">
        <v>395</v>
      </c>
    </row>
    <row r="10" spans="1:6">
      <c r="A10" s="105"/>
      <c r="B10" s="105"/>
      <c r="C10" s="106"/>
      <c r="D10" s="107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1"/>
  <sheetViews>
    <sheetView showGridLines="0" workbookViewId="0">
      <pane xSplit="1" ySplit="10" topLeftCell="B11" activePane="bottomRight" state="frozen"/>
      <selection pane="topRight"/>
      <selection pane="bottomLeft"/>
      <selection pane="bottomRight" activeCell="B11" sqref="B11"/>
    </sheetView>
  </sheetViews>
  <sheetFormatPr defaultRowHeight="12.75"/>
  <cols>
    <col min="1" max="1" width="42.28515625" style="87" customWidth="1"/>
    <col min="2" max="4" width="9.7109375" style="2" customWidth="1"/>
    <col min="5" max="5" width="9.7109375" style="88" customWidth="1"/>
    <col min="6" max="6" width="8.7109375" style="89" customWidth="1"/>
    <col min="7" max="7" width="9.140625" style="89"/>
    <col min="8" max="23" width="9.140625" style="87"/>
    <col min="24" max="25" width="5.7109375" style="87" customWidth="1"/>
    <col min="26" max="26" width="6.5703125" style="87" customWidth="1"/>
    <col min="27" max="27" width="24.28515625" style="87" customWidth="1"/>
    <col min="28" max="28" width="4.28515625" style="87" customWidth="1"/>
    <col min="29" max="29" width="8.28515625" style="87" customWidth="1"/>
    <col min="30" max="30" width="8.7109375" style="87" customWidth="1"/>
    <col min="31" max="16384" width="9.140625" style="87"/>
  </cols>
  <sheetData>
    <row r="1" spans="1:30">
      <c r="A1" s="90" t="s">
        <v>117</v>
      </c>
      <c r="C1" s="87"/>
      <c r="E1" s="90" t="s">
        <v>118</v>
      </c>
      <c r="F1" s="87"/>
      <c r="G1" s="87"/>
      <c r="Z1" s="84" t="s">
        <v>5</v>
      </c>
      <c r="AA1" s="84" t="s">
        <v>6</v>
      </c>
      <c r="AB1" s="84" t="s">
        <v>7</v>
      </c>
      <c r="AC1" s="84" t="s">
        <v>8</v>
      </c>
      <c r="AD1" s="84" t="s">
        <v>9</v>
      </c>
    </row>
    <row r="2" spans="1:30">
      <c r="A2" s="90" t="s">
        <v>119</v>
      </c>
      <c r="C2" s="87"/>
      <c r="E2" s="90" t="s">
        <v>120</v>
      </c>
      <c r="F2" s="87"/>
      <c r="G2" s="87"/>
      <c r="Z2" s="84" t="s">
        <v>12</v>
      </c>
      <c r="AA2" s="85" t="s">
        <v>71</v>
      </c>
      <c r="AB2" s="85" t="s">
        <v>14</v>
      </c>
      <c r="AC2" s="85"/>
      <c r="AD2" s="86"/>
    </row>
    <row r="3" spans="1:30">
      <c r="A3" s="90" t="s">
        <v>15</v>
      </c>
      <c r="C3" s="87"/>
      <c r="E3" s="90" t="s">
        <v>121</v>
      </c>
      <c r="F3" s="87"/>
      <c r="G3" s="87"/>
      <c r="Z3" s="84" t="s">
        <v>16</v>
      </c>
      <c r="AA3" s="85" t="s">
        <v>72</v>
      </c>
      <c r="AB3" s="85" t="s">
        <v>14</v>
      </c>
      <c r="AC3" s="85" t="s">
        <v>18</v>
      </c>
      <c r="AD3" s="86" t="s">
        <v>19</v>
      </c>
    </row>
    <row r="4" spans="1:30">
      <c r="B4" s="87"/>
      <c r="C4" s="87"/>
      <c r="D4" s="87"/>
      <c r="E4" s="87"/>
      <c r="F4" s="87"/>
      <c r="G4" s="87"/>
      <c r="Z4" s="84" t="s">
        <v>20</v>
      </c>
      <c r="AA4" s="85" t="s">
        <v>73</v>
      </c>
      <c r="AB4" s="85" t="s">
        <v>14</v>
      </c>
      <c r="AC4" s="85"/>
      <c r="AD4" s="86"/>
    </row>
    <row r="5" spans="1:30">
      <c r="A5" s="90" t="s">
        <v>122</v>
      </c>
      <c r="B5" s="87"/>
      <c r="C5" s="87"/>
      <c r="D5" s="87"/>
      <c r="E5" s="87"/>
      <c r="F5" s="87"/>
      <c r="G5" s="87"/>
      <c r="Z5" s="84" t="s">
        <v>22</v>
      </c>
      <c r="AA5" s="85" t="s">
        <v>72</v>
      </c>
      <c r="AB5" s="85" t="s">
        <v>14</v>
      </c>
      <c r="AC5" s="85" t="s">
        <v>18</v>
      </c>
      <c r="AD5" s="86" t="s">
        <v>19</v>
      </c>
    </row>
    <row r="6" spans="1:30">
      <c r="A6" s="90" t="s">
        <v>123</v>
      </c>
      <c r="B6" s="87"/>
      <c r="C6" s="87"/>
      <c r="D6" s="87"/>
      <c r="E6" s="87"/>
      <c r="F6" s="87"/>
      <c r="G6" s="87"/>
    </row>
    <row r="7" spans="1:30">
      <c r="A7" s="90"/>
      <c r="B7" s="87"/>
      <c r="C7" s="87"/>
      <c r="D7" s="87"/>
      <c r="E7" s="87"/>
      <c r="F7" s="87"/>
      <c r="G7" s="87"/>
    </row>
    <row r="8" spans="1:30" ht="13.5">
      <c r="A8" s="87" t="s">
        <v>124</v>
      </c>
      <c r="B8" s="91" t="str">
        <f>CONCATENATE(AA2," ",AB2," ",AC2," ",AD2)</f>
        <v xml:space="preserve">Rekapitulácia rozpočtu v EUR  </v>
      </c>
      <c r="G8" s="87"/>
    </row>
    <row r="9" spans="1:30">
      <c r="A9" s="92" t="s">
        <v>74</v>
      </c>
      <c r="B9" s="92" t="s">
        <v>31</v>
      </c>
      <c r="C9" s="92" t="s">
        <v>32</v>
      </c>
      <c r="D9" s="92" t="s">
        <v>33</v>
      </c>
      <c r="E9" s="93" t="s">
        <v>75</v>
      </c>
      <c r="F9" s="93" t="s">
        <v>35</v>
      </c>
      <c r="G9" s="93" t="s">
        <v>40</v>
      </c>
    </row>
    <row r="10" spans="1:30">
      <c r="A10" s="94"/>
      <c r="B10" s="94"/>
      <c r="C10" s="94" t="s">
        <v>57</v>
      </c>
      <c r="D10" s="94"/>
      <c r="E10" s="94" t="s">
        <v>33</v>
      </c>
      <c r="F10" s="94" t="s">
        <v>33</v>
      </c>
      <c r="G10" s="94" t="s">
        <v>33</v>
      </c>
    </row>
    <row r="12" spans="1:30">
      <c r="A12" s="87" t="s">
        <v>150</v>
      </c>
      <c r="B12" s="2">
        <f>Prehlad!H17</f>
        <v>0</v>
      </c>
      <c r="C12" s="2">
        <f>Prehlad!I17</f>
        <v>0</v>
      </c>
      <c r="D12" s="2">
        <f>Prehlad!J17</f>
        <v>0</v>
      </c>
      <c r="E12" s="88">
        <f>Prehlad!L17</f>
        <v>0.42605715</v>
      </c>
      <c r="F12" s="89">
        <f>Prehlad!N17</f>
        <v>0</v>
      </c>
      <c r="G12" s="89">
        <f>Prehlad!W17</f>
        <v>0.1</v>
      </c>
    </row>
    <row r="13" spans="1:30">
      <c r="A13" s="87" t="s">
        <v>163</v>
      </c>
      <c r="B13" s="2">
        <f>Prehlad!H22</f>
        <v>0</v>
      </c>
      <c r="C13" s="2">
        <f>Prehlad!I22</f>
        <v>0</v>
      </c>
      <c r="D13" s="2">
        <f>Prehlad!J22</f>
        <v>0</v>
      </c>
      <c r="E13" s="88">
        <f>Prehlad!L22</f>
        <v>0</v>
      </c>
      <c r="F13" s="89">
        <f>Prehlad!N22</f>
        <v>0</v>
      </c>
      <c r="G13" s="89">
        <f>Prehlad!W22</f>
        <v>45.944000000000003</v>
      </c>
    </row>
    <row r="14" spans="1:30">
      <c r="A14" s="87" t="s">
        <v>172</v>
      </c>
      <c r="B14" s="2">
        <f>Prehlad!H36</f>
        <v>0</v>
      </c>
      <c r="C14" s="2">
        <f>Prehlad!I36</f>
        <v>0</v>
      </c>
      <c r="D14" s="2">
        <f>Prehlad!J36</f>
        <v>0</v>
      </c>
      <c r="E14" s="88">
        <f>Prehlad!L36</f>
        <v>0.55816471999999995</v>
      </c>
      <c r="F14" s="89">
        <f>Prehlad!N36</f>
        <v>0</v>
      </c>
      <c r="G14" s="89">
        <f>Prehlad!W36</f>
        <v>27.339000000000002</v>
      </c>
    </row>
    <row r="15" spans="1:30">
      <c r="A15" s="87" t="s">
        <v>205</v>
      </c>
      <c r="B15" s="2">
        <f>Prehlad!H59</f>
        <v>0</v>
      </c>
      <c r="C15" s="2">
        <f>Prehlad!I59</f>
        <v>0</v>
      </c>
      <c r="D15" s="2">
        <f>Prehlad!J59</f>
        <v>0</v>
      </c>
      <c r="E15" s="88">
        <f>Prehlad!L59</f>
        <v>0.12956349</v>
      </c>
      <c r="F15" s="89">
        <f>Prehlad!N59</f>
        <v>1.111985</v>
      </c>
      <c r="G15" s="89">
        <f>Prehlad!W59</f>
        <v>20.158000000000001</v>
      </c>
    </row>
    <row r="16" spans="1:30">
      <c r="A16" s="87" t="s">
        <v>262</v>
      </c>
      <c r="B16" s="2">
        <f>Prehlad!H61</f>
        <v>0</v>
      </c>
      <c r="C16" s="2">
        <f>Prehlad!I61</f>
        <v>0</v>
      </c>
      <c r="D16" s="2">
        <f>Prehlad!J61</f>
        <v>0</v>
      </c>
      <c r="E16" s="88">
        <f>Prehlad!L61</f>
        <v>1.1137853600000001</v>
      </c>
      <c r="F16" s="89">
        <f>Prehlad!N61</f>
        <v>1.111985</v>
      </c>
      <c r="G16" s="89">
        <f>Prehlad!W61</f>
        <v>93.541000000000011</v>
      </c>
    </row>
    <row r="18" spans="1:7">
      <c r="A18" s="87" t="s">
        <v>264</v>
      </c>
      <c r="B18" s="2">
        <f>Prehlad!H66</f>
        <v>0</v>
      </c>
      <c r="C18" s="2">
        <f>Prehlad!I66</f>
        <v>0</v>
      </c>
      <c r="D18" s="2">
        <f>Prehlad!J66</f>
        <v>0</v>
      </c>
      <c r="E18" s="88">
        <f>Prehlad!L66</f>
        <v>0</v>
      </c>
      <c r="F18" s="89">
        <f>Prehlad!N66</f>
        <v>0</v>
      </c>
      <c r="G18" s="89">
        <f>Prehlad!W66</f>
        <v>0</v>
      </c>
    </row>
    <row r="19" spans="1:7">
      <c r="A19" s="87" t="s">
        <v>272</v>
      </c>
      <c r="B19" s="2">
        <f>Prehlad!H70</f>
        <v>0</v>
      </c>
      <c r="C19" s="2">
        <f>Prehlad!I70</f>
        <v>0</v>
      </c>
      <c r="D19" s="2">
        <f>Prehlad!J70</f>
        <v>0</v>
      </c>
      <c r="E19" s="88">
        <f>Prehlad!L70</f>
        <v>0</v>
      </c>
      <c r="F19" s="89">
        <f>Prehlad!N70</f>
        <v>0</v>
      </c>
      <c r="G19" s="89">
        <f>Prehlad!W70</f>
        <v>0</v>
      </c>
    </row>
    <row r="20" spans="1:7">
      <c r="A20" s="87" t="s">
        <v>277</v>
      </c>
      <c r="B20" s="2">
        <f>Prehlad!H86</f>
        <v>0</v>
      </c>
      <c r="C20" s="2">
        <f>Prehlad!I86</f>
        <v>0</v>
      </c>
      <c r="D20" s="2">
        <f>Prehlad!J86</f>
        <v>0</v>
      </c>
      <c r="E20" s="88">
        <f>Prehlad!L86</f>
        <v>1.7769500000000001E-2</v>
      </c>
      <c r="F20" s="89">
        <f>Prehlad!N86</f>
        <v>0.13100000000000001</v>
      </c>
      <c r="G20" s="89">
        <f>Prehlad!W86</f>
        <v>224.57700000000003</v>
      </c>
    </row>
    <row r="21" spans="1:7">
      <c r="A21" s="87" t="s">
        <v>303</v>
      </c>
      <c r="B21" s="2">
        <f>Prehlad!H106</f>
        <v>0</v>
      </c>
      <c r="C21" s="2">
        <f>Prehlad!I106</f>
        <v>0</v>
      </c>
      <c r="D21" s="2">
        <f>Prehlad!J106</f>
        <v>0</v>
      </c>
      <c r="E21" s="88">
        <f>Prehlad!L106</f>
        <v>1.2621376</v>
      </c>
      <c r="F21" s="89">
        <f>Prehlad!N106</f>
        <v>0</v>
      </c>
      <c r="G21" s="89">
        <f>Prehlad!W106</f>
        <v>51.582999999999998</v>
      </c>
    </row>
    <row r="22" spans="1:7">
      <c r="A22" s="87" t="s">
        <v>343</v>
      </c>
      <c r="B22" s="2">
        <f>Prehlad!H116</f>
        <v>0</v>
      </c>
      <c r="C22" s="2">
        <f>Prehlad!I116</f>
        <v>0</v>
      </c>
      <c r="D22" s="2">
        <f>Prehlad!J116</f>
        <v>0</v>
      </c>
      <c r="E22" s="88">
        <f>Prehlad!L116</f>
        <v>2.5387E-2</v>
      </c>
      <c r="F22" s="89">
        <f>Prehlad!N116</f>
        <v>4.1159000000000001E-2</v>
      </c>
      <c r="G22" s="89">
        <f>Prehlad!W116</f>
        <v>25.489000000000001</v>
      </c>
    </row>
    <row r="23" spans="1:7">
      <c r="A23" s="87" t="s">
        <v>362</v>
      </c>
      <c r="B23" s="2">
        <f>Prehlad!H122</f>
        <v>0</v>
      </c>
      <c r="C23" s="2">
        <f>Prehlad!I122</f>
        <v>0</v>
      </c>
      <c r="D23" s="2">
        <f>Prehlad!J122</f>
        <v>0</v>
      </c>
      <c r="E23" s="88">
        <f>Prehlad!L122</f>
        <v>7.0686200000000003E-3</v>
      </c>
      <c r="F23" s="89">
        <f>Prehlad!N122</f>
        <v>0</v>
      </c>
      <c r="G23" s="89">
        <f>Prehlad!W122</f>
        <v>11.31</v>
      </c>
    </row>
    <row r="24" spans="1:7">
      <c r="A24" s="87" t="s">
        <v>373</v>
      </c>
      <c r="B24" s="2">
        <f>Prehlad!H131</f>
        <v>0</v>
      </c>
      <c r="C24" s="2">
        <f>Prehlad!I131</f>
        <v>0</v>
      </c>
      <c r="D24" s="2">
        <f>Prehlad!J131</f>
        <v>0</v>
      </c>
      <c r="E24" s="88">
        <f>Prehlad!L131</f>
        <v>0</v>
      </c>
      <c r="F24" s="89">
        <f>Prehlad!N131</f>
        <v>0</v>
      </c>
      <c r="G24" s="89">
        <f>Prehlad!W131</f>
        <v>447</v>
      </c>
    </row>
    <row r="25" spans="1:7">
      <c r="A25" s="87" t="s">
        <v>382</v>
      </c>
      <c r="B25" s="2">
        <f>Prehlad!H133</f>
        <v>0</v>
      </c>
      <c r="C25" s="2">
        <f>Prehlad!I133</f>
        <v>0</v>
      </c>
      <c r="D25" s="2">
        <f>Prehlad!J133</f>
        <v>0</v>
      </c>
      <c r="E25" s="88">
        <f>Prehlad!L133</f>
        <v>1.3123627200000001</v>
      </c>
      <c r="F25" s="89">
        <f>Prehlad!N133</f>
        <v>0.17215900000000001</v>
      </c>
      <c r="G25" s="89">
        <f>Prehlad!W133</f>
        <v>759.95900000000006</v>
      </c>
    </row>
    <row r="27" spans="1:7">
      <c r="A27" s="87" t="s">
        <v>384</v>
      </c>
      <c r="B27" s="2">
        <f>Prehlad!H139</f>
        <v>0</v>
      </c>
      <c r="C27" s="2">
        <f>Prehlad!I139</f>
        <v>0</v>
      </c>
      <c r="D27" s="2">
        <f>Prehlad!J139</f>
        <v>0</v>
      </c>
      <c r="E27" s="88">
        <f>Prehlad!L139</f>
        <v>0</v>
      </c>
      <c r="F27" s="89">
        <f>Prehlad!N139</f>
        <v>0</v>
      </c>
      <c r="G27" s="89">
        <f>Prehlad!W139</f>
        <v>0</v>
      </c>
    </row>
    <row r="28" spans="1:7">
      <c r="A28" s="87" t="s">
        <v>392</v>
      </c>
      <c r="B28" s="2">
        <f>Prehlad!H141</f>
        <v>0</v>
      </c>
      <c r="C28" s="2">
        <f>Prehlad!I141</f>
        <v>0</v>
      </c>
      <c r="D28" s="2">
        <f>Prehlad!J141</f>
        <v>0</v>
      </c>
      <c r="E28" s="88">
        <f>Prehlad!L141</f>
        <v>0</v>
      </c>
      <c r="F28" s="89">
        <f>Prehlad!N141</f>
        <v>0</v>
      </c>
      <c r="G28" s="89">
        <f>Prehlad!W141</f>
        <v>0</v>
      </c>
    </row>
    <row r="31" spans="1:7">
      <c r="A31" s="87" t="s">
        <v>393</v>
      </c>
      <c r="B31" s="2">
        <f>Prehlad!H143</f>
        <v>0</v>
      </c>
      <c r="C31" s="2">
        <f>Prehlad!I143</f>
        <v>0</v>
      </c>
      <c r="D31" s="2">
        <f>Prehlad!J143</f>
        <v>0</v>
      </c>
      <c r="E31" s="88">
        <f>Prehlad!L143</f>
        <v>2.4261480799999999</v>
      </c>
      <c r="F31" s="89">
        <f>Prehlad!N143</f>
        <v>1.284144</v>
      </c>
      <c r="G31" s="89">
        <f>Prehlad!W143</f>
        <v>853.50000000000011</v>
      </c>
    </row>
  </sheetData>
  <printOptions horizontalCentered="1"/>
  <pageMargins left="0.19652800000000001" right="0.19652800000000001" top="0.629861" bottom="0.59027799999999997" header="0.51180599999999998" footer="0.35416700000000001"/>
  <pageSetup paperSize="9" fitToWidth="0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workbookViewId="0"/>
  </sheetViews>
  <sheetFormatPr defaultRowHeight="12.75"/>
  <cols>
    <col min="1" max="1" width="0.7109375" style="3" customWidth="1"/>
    <col min="2" max="2" width="3.7109375" style="3" customWidth="1"/>
    <col min="3" max="3" width="6.85546875" style="3" customWidth="1"/>
    <col min="4" max="6" width="14" style="3" customWidth="1"/>
    <col min="7" max="7" width="3.85546875" style="3" customWidth="1"/>
    <col min="8" max="8" width="17.7109375" style="3" customWidth="1"/>
    <col min="9" max="9" width="8.7109375" style="3" customWidth="1"/>
    <col min="10" max="10" width="14" style="3" customWidth="1"/>
    <col min="11" max="11" width="2.28515625" style="3" customWidth="1"/>
    <col min="12" max="12" width="6.85546875" style="3" customWidth="1"/>
    <col min="13" max="23" width="9.140625" style="3"/>
    <col min="24" max="25" width="5.7109375" style="3" customWidth="1"/>
    <col min="26" max="26" width="6.5703125" style="3" customWidth="1"/>
    <col min="27" max="27" width="21.42578125" style="3" customWidth="1"/>
    <col min="28" max="28" width="4.28515625" style="3" customWidth="1"/>
    <col min="29" max="29" width="8.28515625" style="3" customWidth="1"/>
    <col min="30" max="30" width="8.7109375" style="3" customWidth="1"/>
    <col min="31" max="16384" width="9.140625" style="3"/>
  </cols>
  <sheetData>
    <row r="1" spans="2:30" ht="28.5" customHeight="1">
      <c r="B1" s="4" t="s">
        <v>125</v>
      </c>
      <c r="C1" s="4"/>
      <c r="D1" s="4"/>
      <c r="F1" s="5" t="str">
        <f>CONCATENATE(AA2," ",AB2," ",AC2," ",AD2)</f>
        <v xml:space="preserve">Krycí list rozpočtu v EUR  </v>
      </c>
      <c r="G1" s="4"/>
      <c r="H1" s="4"/>
      <c r="I1" s="4"/>
      <c r="J1" s="4"/>
      <c r="Z1" s="84" t="s">
        <v>5</v>
      </c>
      <c r="AA1" s="84" t="s">
        <v>6</v>
      </c>
      <c r="AB1" s="84" t="s">
        <v>7</v>
      </c>
      <c r="AC1" s="84" t="s">
        <v>8</v>
      </c>
      <c r="AD1" s="84" t="s">
        <v>9</v>
      </c>
    </row>
    <row r="2" spans="2:30" ht="18" customHeight="1">
      <c r="B2" s="6"/>
      <c r="C2" s="7" t="s">
        <v>122</v>
      </c>
      <c r="D2" s="7"/>
      <c r="E2" s="7"/>
      <c r="F2" s="7"/>
      <c r="G2" s="8" t="s">
        <v>76</v>
      </c>
      <c r="H2" s="7" t="s">
        <v>126</v>
      </c>
      <c r="I2" s="7"/>
      <c r="J2" s="67"/>
      <c r="Z2" s="84" t="s">
        <v>12</v>
      </c>
      <c r="AA2" s="85" t="s">
        <v>77</v>
      </c>
      <c r="AB2" s="85" t="s">
        <v>14</v>
      </c>
      <c r="AC2" s="85"/>
      <c r="AD2" s="86"/>
    </row>
    <row r="3" spans="2:30" ht="18" customHeight="1">
      <c r="B3" s="9"/>
      <c r="C3" s="10" t="s">
        <v>123</v>
      </c>
      <c r="D3" s="10"/>
      <c r="E3" s="10"/>
      <c r="F3" s="10"/>
      <c r="G3" s="11" t="s">
        <v>127</v>
      </c>
      <c r="H3" s="10"/>
      <c r="I3" s="10"/>
      <c r="J3" s="68"/>
      <c r="Z3" s="84" t="s">
        <v>16</v>
      </c>
      <c r="AA3" s="85" t="s">
        <v>78</v>
      </c>
      <c r="AB3" s="85" t="s">
        <v>14</v>
      </c>
      <c r="AC3" s="85" t="s">
        <v>18</v>
      </c>
      <c r="AD3" s="86" t="s">
        <v>19</v>
      </c>
    </row>
    <row r="4" spans="2:30" ht="18" customHeight="1">
      <c r="B4" s="12"/>
      <c r="C4" s="13"/>
      <c r="D4" s="13"/>
      <c r="E4" s="13"/>
      <c r="F4" s="13"/>
      <c r="G4" s="14"/>
      <c r="H4" s="13"/>
      <c r="I4" s="13"/>
      <c r="J4" s="69"/>
      <c r="Z4" s="84" t="s">
        <v>20</v>
      </c>
      <c r="AA4" s="85" t="s">
        <v>79</v>
      </c>
      <c r="AB4" s="85" t="s">
        <v>14</v>
      </c>
      <c r="AC4" s="85"/>
      <c r="AD4" s="86"/>
    </row>
    <row r="5" spans="2:30" ht="18" customHeight="1">
      <c r="B5" s="15"/>
      <c r="C5" s="16" t="s">
        <v>80</v>
      </c>
      <c r="D5" s="16"/>
      <c r="E5" s="16" t="s">
        <v>81</v>
      </c>
      <c r="F5" s="17"/>
      <c r="G5" s="17" t="s">
        <v>82</v>
      </c>
      <c r="H5" s="16" t="s">
        <v>128</v>
      </c>
      <c r="I5" s="17" t="s">
        <v>83</v>
      </c>
      <c r="J5" s="70" t="s">
        <v>129</v>
      </c>
      <c r="Z5" s="84" t="s">
        <v>22</v>
      </c>
      <c r="AA5" s="85" t="s">
        <v>78</v>
      </c>
      <c r="AB5" s="85" t="s">
        <v>14</v>
      </c>
      <c r="AC5" s="85" t="s">
        <v>18</v>
      </c>
      <c r="AD5" s="86" t="s">
        <v>19</v>
      </c>
    </row>
    <row r="6" spans="2:30" ht="18" customHeight="1">
      <c r="B6" s="6"/>
      <c r="C6" s="7" t="s">
        <v>2</v>
      </c>
      <c r="D6" s="7" t="s">
        <v>130</v>
      </c>
      <c r="E6" s="7"/>
      <c r="F6" s="7"/>
      <c r="G6" s="7" t="s">
        <v>84</v>
      </c>
      <c r="H6" s="7"/>
      <c r="I6" s="7"/>
      <c r="J6" s="67"/>
    </row>
    <row r="7" spans="2:30" ht="18" customHeight="1">
      <c r="B7" s="18"/>
      <c r="C7" s="19"/>
      <c r="D7" s="20" t="s">
        <v>131</v>
      </c>
      <c r="E7" s="20"/>
      <c r="F7" s="20"/>
      <c r="G7" s="20" t="s">
        <v>85</v>
      </c>
      <c r="H7" s="20"/>
      <c r="I7" s="20"/>
      <c r="J7" s="71"/>
    </row>
    <row r="8" spans="2:30" ht="18" customHeight="1">
      <c r="B8" s="9"/>
      <c r="C8" s="10" t="s">
        <v>1</v>
      </c>
      <c r="D8" s="10"/>
      <c r="E8" s="10"/>
      <c r="F8" s="10"/>
      <c r="G8" s="10" t="s">
        <v>84</v>
      </c>
      <c r="H8" s="10"/>
      <c r="I8" s="10"/>
      <c r="J8" s="68"/>
    </row>
    <row r="9" spans="2:30" ht="18" customHeight="1">
      <c r="B9" s="12"/>
      <c r="C9" s="14"/>
      <c r="D9" s="13"/>
      <c r="E9" s="13"/>
      <c r="F9" s="13"/>
      <c r="G9" s="20" t="s">
        <v>85</v>
      </c>
      <c r="H9" s="13"/>
      <c r="I9" s="13"/>
      <c r="J9" s="69"/>
    </row>
    <row r="10" spans="2:30" ht="18" customHeight="1">
      <c r="B10" s="9"/>
      <c r="C10" s="10" t="s">
        <v>86</v>
      </c>
      <c r="D10" s="10" t="s">
        <v>132</v>
      </c>
      <c r="E10" s="10"/>
      <c r="F10" s="10"/>
      <c r="G10" s="10" t="s">
        <v>84</v>
      </c>
      <c r="H10" s="10"/>
      <c r="I10" s="10"/>
      <c r="J10" s="68"/>
    </row>
    <row r="11" spans="2:30" ht="18" customHeight="1">
      <c r="B11" s="21"/>
      <c r="C11" s="22"/>
      <c r="D11" s="22" t="s">
        <v>133</v>
      </c>
      <c r="E11" s="22"/>
      <c r="F11" s="22"/>
      <c r="G11" s="22" t="s">
        <v>85</v>
      </c>
      <c r="H11" s="22"/>
      <c r="I11" s="22"/>
      <c r="J11" s="72"/>
    </row>
    <row r="12" spans="2:30" ht="18" customHeight="1">
      <c r="B12" s="23"/>
      <c r="C12" s="7"/>
      <c r="D12" s="7"/>
      <c r="E12" s="7"/>
      <c r="F12" s="24">
        <f>IF(B12&lt;&gt;0,ROUND($J$31/B12,0),0)</f>
        <v>0</v>
      </c>
      <c r="G12" s="8"/>
      <c r="H12" s="7"/>
      <c r="I12" s="7"/>
      <c r="J12" s="73">
        <f>IF(G12&lt;&gt;0,ROUND($J$31/G12,0),0)</f>
        <v>0</v>
      </c>
    </row>
    <row r="13" spans="2:30" ht="18" customHeight="1">
      <c r="B13" s="25"/>
      <c r="C13" s="20"/>
      <c r="D13" s="20"/>
      <c r="E13" s="20"/>
      <c r="F13" s="26">
        <f>IF(B13&lt;&gt;0,ROUND($J$31/B13,0),0)</f>
        <v>0</v>
      </c>
      <c r="G13" s="19"/>
      <c r="H13" s="20"/>
      <c r="I13" s="20"/>
      <c r="J13" s="74">
        <f>IF(G13&lt;&gt;0,ROUND($J$31/G13,0),0)</f>
        <v>0</v>
      </c>
    </row>
    <row r="14" spans="2:30" ht="18" customHeight="1">
      <c r="B14" s="27"/>
      <c r="C14" s="22"/>
      <c r="D14" s="22"/>
      <c r="E14" s="22"/>
      <c r="F14" s="28">
        <f>IF(B14&lt;&gt;0,ROUND($J$31/B14,0),0)</f>
        <v>0</v>
      </c>
      <c r="G14" s="29"/>
      <c r="H14" s="22"/>
      <c r="I14" s="22"/>
      <c r="J14" s="75">
        <f>IF(G14&lt;&gt;0,ROUND($J$31/G14,0),0)</f>
        <v>0</v>
      </c>
    </row>
    <row r="15" spans="2:30" ht="18" customHeight="1">
      <c r="B15" s="30" t="s">
        <v>87</v>
      </c>
      <c r="C15" s="31" t="s">
        <v>88</v>
      </c>
      <c r="D15" s="32" t="s">
        <v>31</v>
      </c>
      <c r="E15" s="32" t="s">
        <v>89</v>
      </c>
      <c r="F15" s="33" t="s">
        <v>90</v>
      </c>
      <c r="G15" s="30" t="s">
        <v>91</v>
      </c>
      <c r="H15" s="34" t="s">
        <v>92</v>
      </c>
      <c r="I15" s="45"/>
      <c r="J15" s="46"/>
    </row>
    <row r="16" spans="2:30" ht="18" customHeight="1">
      <c r="B16" s="35">
        <v>1</v>
      </c>
      <c r="C16" s="36" t="s">
        <v>93</v>
      </c>
      <c r="D16" s="143">
        <f>Prehlad!H61</f>
        <v>0</v>
      </c>
      <c r="E16" s="143">
        <f>Prehlad!I61</f>
        <v>0</v>
      </c>
      <c r="F16" s="144">
        <f>D16+E16</f>
        <v>0</v>
      </c>
      <c r="G16" s="35">
        <v>6</v>
      </c>
      <c r="H16" s="37" t="s">
        <v>134</v>
      </c>
      <c r="I16" s="76"/>
      <c r="J16" s="144">
        <v>0</v>
      </c>
    </row>
    <row r="17" spans="2:10" ht="18" customHeight="1">
      <c r="B17" s="38">
        <v>2</v>
      </c>
      <c r="C17" s="39" t="s">
        <v>94</v>
      </c>
      <c r="D17" s="145">
        <f>Prehlad!H133</f>
        <v>0</v>
      </c>
      <c r="E17" s="145">
        <f>Prehlad!I133</f>
        <v>0</v>
      </c>
      <c r="F17" s="144">
        <f>D17+E17</f>
        <v>0</v>
      </c>
      <c r="G17" s="38">
        <v>7</v>
      </c>
      <c r="H17" s="40" t="s">
        <v>135</v>
      </c>
      <c r="I17" s="10"/>
      <c r="J17" s="146">
        <v>0</v>
      </c>
    </row>
    <row r="18" spans="2:10" ht="18" customHeight="1">
      <c r="B18" s="38">
        <v>3</v>
      </c>
      <c r="C18" s="39" t="s">
        <v>95</v>
      </c>
      <c r="D18" s="145">
        <f>Prehlad!H141</f>
        <v>0</v>
      </c>
      <c r="E18" s="145">
        <f>Prehlad!I141</f>
        <v>0</v>
      </c>
      <c r="F18" s="144">
        <f>D18+E18</f>
        <v>0</v>
      </c>
      <c r="G18" s="38">
        <v>8</v>
      </c>
      <c r="H18" s="40" t="s">
        <v>136</v>
      </c>
      <c r="I18" s="10"/>
      <c r="J18" s="146">
        <v>0</v>
      </c>
    </row>
    <row r="19" spans="2:10" ht="18" customHeight="1">
      <c r="B19" s="38">
        <v>4</v>
      </c>
      <c r="C19" s="39" t="s">
        <v>96</v>
      </c>
      <c r="D19" s="145"/>
      <c r="E19" s="145"/>
      <c r="F19" s="147">
        <f>D19+E19</f>
        <v>0</v>
      </c>
      <c r="G19" s="38">
        <v>9</v>
      </c>
      <c r="H19" s="40" t="s">
        <v>3</v>
      </c>
      <c r="I19" s="10"/>
      <c r="J19" s="146">
        <v>0</v>
      </c>
    </row>
    <row r="20" spans="2:10" ht="18" customHeight="1">
      <c r="B20" s="41">
        <v>5</v>
      </c>
      <c r="C20" s="42" t="s">
        <v>97</v>
      </c>
      <c r="D20" s="148">
        <f>SUM(D16:D19)</f>
        <v>0</v>
      </c>
      <c r="E20" s="149">
        <f>SUM(E16:E19)</f>
        <v>0</v>
      </c>
      <c r="F20" s="150">
        <f>SUM(F16:F19)</f>
        <v>0</v>
      </c>
      <c r="G20" s="43">
        <v>10</v>
      </c>
      <c r="I20" s="77" t="s">
        <v>98</v>
      </c>
      <c r="J20" s="150">
        <f>SUM(J16:J19)</f>
        <v>0</v>
      </c>
    </row>
    <row r="21" spans="2:10" ht="18" customHeight="1">
      <c r="B21" s="30" t="s">
        <v>99</v>
      </c>
      <c r="C21" s="44"/>
      <c r="D21" s="45" t="s">
        <v>100</v>
      </c>
      <c r="E21" s="45"/>
      <c r="F21" s="46"/>
      <c r="G21" s="30" t="s">
        <v>101</v>
      </c>
      <c r="H21" s="34" t="s">
        <v>102</v>
      </c>
      <c r="I21" s="45"/>
      <c r="J21" s="46"/>
    </row>
    <row r="22" spans="2:10" ht="18" customHeight="1">
      <c r="B22" s="35">
        <v>11</v>
      </c>
      <c r="C22" s="37" t="s">
        <v>137</v>
      </c>
      <c r="D22" s="47"/>
      <c r="E22" s="48">
        <v>0</v>
      </c>
      <c r="F22" s="144">
        <f>ROUND(((D16+E16+D17+E17+D18)*E22),2)</f>
        <v>0</v>
      </c>
      <c r="G22" s="38">
        <v>16</v>
      </c>
      <c r="H22" s="40" t="s">
        <v>103</v>
      </c>
      <c r="I22" s="78"/>
      <c r="J22" s="146">
        <v>0</v>
      </c>
    </row>
    <row r="23" spans="2:10" ht="18" customHeight="1">
      <c r="B23" s="38">
        <v>12</v>
      </c>
      <c r="C23" s="40" t="s">
        <v>138</v>
      </c>
      <c r="D23" s="49"/>
      <c r="E23" s="50">
        <v>0</v>
      </c>
      <c r="F23" s="146">
        <f>ROUND(((D16+E16+D17+E17+D18)*E23),2)</f>
        <v>0</v>
      </c>
      <c r="G23" s="38">
        <v>17</v>
      </c>
      <c r="H23" s="40" t="s">
        <v>140</v>
      </c>
      <c r="I23" s="78"/>
      <c r="J23" s="146">
        <v>0</v>
      </c>
    </row>
    <row r="24" spans="2:10" ht="18" customHeight="1">
      <c r="B24" s="38">
        <v>13</v>
      </c>
      <c r="C24" s="40" t="s">
        <v>139</v>
      </c>
      <c r="D24" s="49"/>
      <c r="E24" s="50">
        <v>0</v>
      </c>
      <c r="F24" s="146">
        <f>ROUND(((D16+E16+D17+E17+D18)*E24),2)</f>
        <v>0</v>
      </c>
      <c r="G24" s="38">
        <v>18</v>
      </c>
      <c r="H24" s="40" t="s">
        <v>141</v>
      </c>
      <c r="I24" s="78"/>
      <c r="J24" s="146">
        <v>0</v>
      </c>
    </row>
    <row r="25" spans="2:10" ht="18" customHeight="1">
      <c r="B25" s="38">
        <v>14</v>
      </c>
      <c r="C25" s="40" t="s">
        <v>3</v>
      </c>
      <c r="D25" s="49"/>
      <c r="E25" s="50">
        <v>0</v>
      </c>
      <c r="F25" s="146">
        <f>ROUND(((D16+E16+D17+E17+D18+E18)*E25),2)</f>
        <v>0</v>
      </c>
      <c r="G25" s="38">
        <v>19</v>
      </c>
      <c r="H25" s="40" t="s">
        <v>3</v>
      </c>
      <c r="I25" s="78"/>
      <c r="J25" s="146">
        <v>0</v>
      </c>
    </row>
    <row r="26" spans="2:10" ht="18" customHeight="1">
      <c r="B26" s="41">
        <v>15</v>
      </c>
      <c r="C26" s="51"/>
      <c r="D26" s="52"/>
      <c r="E26" s="52" t="s">
        <v>104</v>
      </c>
      <c r="F26" s="150">
        <f>SUM(F22:F25)</f>
        <v>0</v>
      </c>
      <c r="G26" s="41">
        <v>20</v>
      </c>
      <c r="H26" s="51"/>
      <c r="I26" s="52" t="s">
        <v>105</v>
      </c>
      <c r="J26" s="150">
        <f>SUM(J22:J25)</f>
        <v>0</v>
      </c>
    </row>
    <row r="27" spans="2:10" ht="18" customHeight="1">
      <c r="B27" s="53"/>
      <c r="C27" s="54" t="s">
        <v>106</v>
      </c>
      <c r="D27" s="55"/>
      <c r="E27" s="56" t="s">
        <v>107</v>
      </c>
      <c r="F27" s="57"/>
      <c r="G27" s="30" t="s">
        <v>108</v>
      </c>
      <c r="H27" s="34" t="s">
        <v>109</v>
      </c>
      <c r="I27" s="45"/>
      <c r="J27" s="46"/>
    </row>
    <row r="28" spans="2:10" ht="18" customHeight="1">
      <c r="B28" s="58"/>
      <c r="C28" s="59"/>
      <c r="D28" s="4"/>
      <c r="E28" s="60"/>
      <c r="F28" s="57"/>
      <c r="G28" s="35">
        <v>21</v>
      </c>
      <c r="H28" s="37"/>
      <c r="I28" s="79" t="s">
        <v>110</v>
      </c>
      <c r="J28" s="144">
        <f>ROUND(F20,2)+J20+F26+J26</f>
        <v>0</v>
      </c>
    </row>
    <row r="29" spans="2:10" ht="18" customHeight="1">
      <c r="B29" s="58"/>
      <c r="C29" s="4" t="s">
        <v>111</v>
      </c>
      <c r="D29" s="4"/>
      <c r="E29" s="61"/>
      <c r="F29" s="57"/>
      <c r="G29" s="38">
        <v>22</v>
      </c>
      <c r="H29" s="40" t="s">
        <v>142</v>
      </c>
      <c r="I29" s="151">
        <f>J28-I30</f>
        <v>0</v>
      </c>
      <c r="J29" s="146">
        <f>ROUND((I29*20)/100,2)</f>
        <v>0</v>
      </c>
    </row>
    <row r="30" spans="2:10" ht="18" customHeight="1">
      <c r="B30" s="9"/>
      <c r="C30" s="10" t="s">
        <v>112</v>
      </c>
      <c r="D30" s="10"/>
      <c r="E30" s="61"/>
      <c r="F30" s="57"/>
      <c r="G30" s="38">
        <v>23</v>
      </c>
      <c r="H30" s="40" t="s">
        <v>143</v>
      </c>
      <c r="I30" s="151">
        <f>SUMIF(Prehlad!O12:O10000,0,Prehlad!J12:J10000)</f>
        <v>0</v>
      </c>
      <c r="J30" s="146">
        <f>ROUND((I30*0)/100,1)</f>
        <v>0</v>
      </c>
    </row>
    <row r="31" spans="2:10" ht="18" customHeight="1">
      <c r="B31" s="58"/>
      <c r="C31" s="4"/>
      <c r="D31" s="4"/>
      <c r="E31" s="61"/>
      <c r="F31" s="57"/>
      <c r="G31" s="41">
        <v>24</v>
      </c>
      <c r="H31" s="51"/>
      <c r="I31" s="52" t="s">
        <v>113</v>
      </c>
      <c r="J31" s="150">
        <f>SUM(J28:J30)</f>
        <v>0</v>
      </c>
    </row>
    <row r="32" spans="2:10" ht="18" customHeight="1">
      <c r="B32" s="53"/>
      <c r="C32" s="4"/>
      <c r="D32" s="57"/>
      <c r="E32" s="62"/>
      <c r="F32" s="57"/>
      <c r="G32" s="63" t="s">
        <v>114</v>
      </c>
      <c r="H32" s="64" t="s">
        <v>144</v>
      </c>
      <c r="I32" s="80"/>
      <c r="J32" s="81">
        <v>0</v>
      </c>
    </row>
    <row r="33" spans="2:10" ht="18" customHeight="1">
      <c r="B33" s="65"/>
      <c r="C33" s="66"/>
      <c r="D33" s="54" t="s">
        <v>115</v>
      </c>
      <c r="E33" s="66"/>
      <c r="F33" s="66"/>
      <c r="G33" s="66"/>
      <c r="H33" s="66" t="s">
        <v>116</v>
      </c>
      <c r="I33" s="66"/>
      <c r="J33" s="82"/>
    </row>
    <row r="34" spans="2:10" ht="18" customHeight="1">
      <c r="B34" s="58"/>
      <c r="C34" s="59"/>
      <c r="D34" s="4"/>
      <c r="E34" s="4"/>
      <c r="F34" s="59"/>
      <c r="G34" s="4"/>
      <c r="H34" s="4"/>
      <c r="I34" s="4"/>
      <c r="J34" s="83"/>
    </row>
    <row r="35" spans="2:10" ht="18" customHeight="1">
      <c r="B35" s="58"/>
      <c r="C35" s="4" t="s">
        <v>111</v>
      </c>
      <c r="D35" s="4"/>
      <c r="E35" s="4"/>
      <c r="F35" s="59"/>
      <c r="G35" s="4" t="s">
        <v>111</v>
      </c>
      <c r="H35" s="4"/>
      <c r="I35" s="4"/>
      <c r="J35" s="83"/>
    </row>
    <row r="36" spans="2:10" ht="18" customHeight="1">
      <c r="B36" s="9"/>
      <c r="C36" s="10" t="s">
        <v>112</v>
      </c>
      <c r="D36" s="10"/>
      <c r="E36" s="10"/>
      <c r="F36" s="11"/>
      <c r="G36" s="10" t="s">
        <v>112</v>
      </c>
      <c r="H36" s="10"/>
      <c r="I36" s="10"/>
      <c r="J36" s="68"/>
    </row>
    <row r="37" spans="2:10" ht="18" customHeight="1">
      <c r="B37" s="58"/>
      <c r="C37" s="4" t="s">
        <v>107</v>
      </c>
      <c r="D37" s="4"/>
      <c r="E37" s="4"/>
      <c r="F37" s="59"/>
      <c r="G37" s="4" t="s">
        <v>107</v>
      </c>
      <c r="H37" s="4"/>
      <c r="I37" s="4"/>
      <c r="J37" s="83"/>
    </row>
    <row r="38" spans="2:10" ht="18" customHeight="1">
      <c r="B38" s="58"/>
      <c r="C38" s="4"/>
      <c r="D38" s="4"/>
      <c r="E38" s="4"/>
      <c r="F38" s="4"/>
      <c r="G38" s="4"/>
      <c r="H38" s="4"/>
      <c r="I38" s="4"/>
      <c r="J38" s="83"/>
    </row>
    <row r="39" spans="2:10" ht="18" customHeight="1">
      <c r="B39" s="58"/>
      <c r="C39" s="4"/>
      <c r="D39" s="4"/>
      <c r="E39" s="4"/>
      <c r="F39" s="4"/>
      <c r="G39" s="4"/>
      <c r="H39" s="4"/>
      <c r="I39" s="4"/>
      <c r="J39" s="83"/>
    </row>
    <row r="40" spans="2:10" ht="18" customHeight="1">
      <c r="B40" s="58"/>
      <c r="C40" s="4"/>
      <c r="D40" s="4"/>
      <c r="E40" s="4"/>
      <c r="F40" s="4"/>
      <c r="G40" s="4"/>
      <c r="H40" s="4"/>
      <c r="I40" s="4"/>
      <c r="J40" s="83"/>
    </row>
    <row r="41" spans="2:10" ht="18" customHeight="1">
      <c r="B41" s="21"/>
      <c r="C41" s="22"/>
      <c r="D41" s="22"/>
      <c r="E41" s="22"/>
      <c r="F41" s="22"/>
      <c r="G41" s="22"/>
      <c r="H41" s="22"/>
      <c r="I41" s="22"/>
      <c r="J41" s="72"/>
    </row>
    <row r="42" spans="2:10" ht="14.25" customHeight="1"/>
    <row r="43" spans="2:10" ht="2.25" customHeight="1"/>
  </sheetData>
  <printOptions horizontalCentered="1" verticalCentered="1"/>
  <pageMargins left="0.23888899999999999" right="0.26874999999999999" top="0.35416700000000001" bottom="0.432639" header="0.31388899999999997" footer="0.35416700000000001"/>
  <pageSetup paperSize="9" fitToWidth="0"/>
  <drawing r:id="rId1"/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4</vt:i4>
      </vt:variant>
      <vt:variant>
        <vt:lpstr>Pomenované rozsahy</vt:lpstr>
      </vt:variant>
      <vt:variant>
        <vt:i4>7</vt:i4>
      </vt:variant>
    </vt:vector>
  </HeadingPairs>
  <TitlesOfParts>
    <vt:vector size="11" baseType="lpstr">
      <vt:lpstr>Prehlad</vt:lpstr>
      <vt:lpstr>Figury</vt:lpstr>
      <vt:lpstr>Rekapitulacia</vt:lpstr>
      <vt:lpstr>Kryci list</vt:lpstr>
      <vt:lpstr>Figury!Názvy_tlače</vt:lpstr>
      <vt:lpstr>Prehlad!Názvy_tlače</vt:lpstr>
      <vt:lpstr>Rekapitulacia!Názvy_tlače</vt:lpstr>
      <vt:lpstr>Figury!Oblasť_tlače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Ing. Jana Faltinová</cp:lastModifiedBy>
  <cp:revision>0</cp:revision>
  <cp:lastPrinted>2022-11-25T12:58:04Z</cp:lastPrinted>
  <dcterms:created xsi:type="dcterms:W3CDTF">1999-04-06T07:39:00Z</dcterms:created>
  <dcterms:modified xsi:type="dcterms:W3CDTF">2023-01-30T10:49:46Z</dcterms:modified>
</cp:coreProperties>
</file>